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omments1.xml" ContentType="application/vnd.openxmlformats-officedocument.spreadsheetml.comments+xml"/>
  <Override PartName="/xl/customStorage/customStorage.xml" ContentType="application/vnd.wps-officedocument.customStorag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00" tabRatio="500" activeTab="2"/>
  </bookViews>
  <sheets>
    <sheet name="Поступления" sheetId="1" r:id="rId1"/>
    <sheet name="Платежи" sheetId="2" r:id="rId2"/>
    <sheet name="ИТОГИ" sheetId="3" r:id="rId3"/>
  </sheets>
  <definedNames>
    <definedName name="Balanc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Unknown</author>
  </authors>
  <commentList>
    <comment ref="B4" authorId="0">
      <text>
        <r>
          <rPr>
            <sz val="10"/>
            <rFont val="SimSun"/>
            <charset val="134"/>
          </rPr>
          <t xml:space="preserve">Эта формула сопоставляет название категории в столбце D с листом "Доходы" и выводит строку, в которой находится категория. Строка используется в формуле в столбце E для расчета значений в диапазоне E:R. </t>
        </r>
      </text>
    </comment>
    <comment ref="B9" authorId="0">
      <text>
        <r>
          <rPr>
            <sz val="10"/>
            <rFont val="SimSun"/>
            <charset val="134"/>
          </rPr>
          <t xml:space="preserve">Эта формула сопоставляет название категории в столбце D с листом "Расходы" и выводит строку, в которой находится категория. Строка используется в формуле в столбце E для расчета значений в диапазоне E:R. </t>
        </r>
      </text>
    </comment>
  </commentList>
</comments>
</file>

<file path=xl/sharedStrings.xml><?xml version="1.0" encoding="utf-8"?>
<sst xmlns="http://schemas.openxmlformats.org/spreadsheetml/2006/main" count="121" uniqueCount="65">
  <si>
    <t>Поступления</t>
  </si>
  <si>
    <t>июль</t>
  </si>
  <si>
    <t>август</t>
  </si>
  <si>
    <t>сентябрь</t>
  </si>
  <si>
    <t>октябрь</t>
  </si>
  <si>
    <t>ноябрь</t>
  </si>
  <si>
    <t>декабрь</t>
  </si>
  <si>
    <t>январь</t>
  </si>
  <si>
    <t>февраль</t>
  </si>
  <si>
    <t>март</t>
  </si>
  <si>
    <t>апрель</t>
  </si>
  <si>
    <t>май</t>
  </si>
  <si>
    <t>июнь</t>
  </si>
  <si>
    <t>Итого</t>
  </si>
  <si>
    <t>Итого за месяц:</t>
  </si>
  <si>
    <t>Членские взносы за 2023</t>
  </si>
  <si>
    <t>Членские взносы за 2024</t>
  </si>
  <si>
    <t>Водопровод (целевые)</t>
  </si>
  <si>
    <t>Целевые на ВБ 2020</t>
  </si>
  <si>
    <t>Целевые 2022</t>
  </si>
  <si>
    <t>Членские за 2021</t>
  </si>
  <si>
    <t>Членские 2020</t>
  </si>
  <si>
    <t>Членские за 2022</t>
  </si>
  <si>
    <t>Прочие поступления (Возмещение затрат)</t>
  </si>
  <si>
    <t>Платежи</t>
  </si>
  <si>
    <t>СМЕТА</t>
  </si>
  <si>
    <t>РАЗНИЦА</t>
  </si>
  <si>
    <t>Расходы на заработную плату штатного персонала</t>
  </si>
  <si>
    <t>Председатель</t>
  </si>
  <si>
    <t>Заместитель (ставки нет)</t>
  </si>
  <si>
    <t>Сторож(работник по территории)</t>
  </si>
  <si>
    <t>Бухгалтер</t>
  </si>
  <si>
    <t>Обязательные платежи</t>
  </si>
  <si>
    <t>Налоги в фонды</t>
  </si>
  <si>
    <t>Земельный налог</t>
  </si>
  <si>
    <t>Ведение и обслуждивание р/с</t>
  </si>
  <si>
    <t>Водный налог</t>
  </si>
  <si>
    <t>Расходы на обеспечение административной деятельности</t>
  </si>
  <si>
    <t>кацелярские</t>
  </si>
  <si>
    <t>почтовые</t>
  </si>
  <si>
    <t>оргтехника</t>
  </si>
  <si>
    <t>транспортные расходы</t>
  </si>
  <si>
    <t>Продление программ, плата нотариусу</t>
  </si>
  <si>
    <t>Поддержка сайта</t>
  </si>
  <si>
    <t>Содержание территории и имущества общего пользования</t>
  </si>
  <si>
    <t>Вывоз ТКО</t>
  </si>
  <si>
    <t>Вывоз КО</t>
  </si>
  <si>
    <t>Ямочный ремонт внутренних дорог, обрезка деревьев</t>
  </si>
  <si>
    <t>Сезонное обслуживание водонапорной башни</t>
  </si>
  <si>
    <t>На аварийные ситуации</t>
  </si>
  <si>
    <t>Чистка дорог</t>
  </si>
  <si>
    <t>Виденаблюдение</t>
  </si>
  <si>
    <t>Интернет для видеонаблюдения</t>
  </si>
  <si>
    <t>Обслуживание ворот, козырек,хозинвентарь</t>
  </si>
  <si>
    <t>Общекустовые расходы</t>
  </si>
  <si>
    <t xml:space="preserve">Покупка инвентаря </t>
  </si>
  <si>
    <t>Затраты на электрооборудование и электроэнергию</t>
  </si>
  <si>
    <t>Закупка электротоваров (фонари на столбы)</t>
  </si>
  <si>
    <t>Оплата электроэнергии на хозяйственную деятельность</t>
  </si>
  <si>
    <t>Расчеты с другими СНТ</t>
  </si>
  <si>
    <t>Оплата другим СНТ</t>
  </si>
  <si>
    <t>Строка #</t>
  </si>
  <si>
    <t xml:space="preserve">Наименование </t>
  </si>
  <si>
    <t>СМЕТА 2024-2025</t>
  </si>
  <si>
    <t>Затраты по электрооборудование  электроэнергию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</si>
</sst>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###0.00[$ ₽]"/>
    <numFmt numFmtId="181" formatCode="&quot;$&quot;#\ ##0"/>
    <numFmt numFmtId="182" formatCode="#\ ##0.00&quot;₽&quot;;\-#\ ##0.00&quot;₽&quot;"/>
    <numFmt numFmtId="183" formatCode="###0[$ ₽]"/>
    <numFmt numFmtId="184" formatCode="mmm&quot; '&quot;yy"/>
    <numFmt numFmtId="185" formatCode="#\ ##0.00[$ ₽]"/>
    <numFmt numFmtId="186" formatCode="#\ ##0[$ ₽]"/>
    <numFmt numFmtId="187" formatCode="#\ ##0.000[$ ₽]"/>
    <numFmt numFmtId="188" formatCode="#\ ##0.0[$ ₽]"/>
  </numFmts>
  <fonts count="62">
    <font>
      <sz val="10"/>
      <color rgb="FF000000"/>
      <name val="Arial"/>
      <charset val="204"/>
    </font>
    <font>
      <sz val="6"/>
      <color rgb="FFFFFFFF"/>
      <name val="Arial"/>
      <charset val="204"/>
    </font>
    <font>
      <sz val="6"/>
      <color rgb="FFB7B7B7"/>
      <name val="Arial"/>
      <charset val="204"/>
    </font>
    <font>
      <sz val="10"/>
      <color rgb="FF334960"/>
      <name val="Arial"/>
      <charset val="204"/>
    </font>
    <font>
      <sz val="6"/>
      <color rgb="FF6C7687"/>
      <name val="Arial"/>
      <charset val="204"/>
    </font>
    <font>
      <b/>
      <sz val="18"/>
      <color rgb="FF6C7687"/>
      <name val="Arial"/>
      <charset val="204"/>
    </font>
    <font>
      <sz val="18"/>
      <color rgb="FF6C7687"/>
      <name val="Arial"/>
      <charset val="204"/>
    </font>
    <font>
      <b/>
      <sz val="6"/>
      <color rgb="FFFFFFFF"/>
      <name val="Arial"/>
      <charset val="204"/>
    </font>
    <font>
      <b/>
      <i/>
      <sz val="6"/>
      <color rgb="FFB7B7B7"/>
      <name val="Arial"/>
      <charset val="204"/>
    </font>
    <font>
      <b/>
      <sz val="10"/>
      <color rgb="FFFFFFFF"/>
      <name val="Arial"/>
      <charset val="204"/>
    </font>
    <font>
      <sz val="11"/>
      <color rgb="FFFFFFFF"/>
      <name val="Arial"/>
      <charset val="204"/>
    </font>
    <font>
      <b/>
      <sz val="10"/>
      <color rgb="FF334960"/>
      <name val="Arial"/>
      <charset val="204"/>
    </font>
    <font>
      <sz val="10"/>
      <color rgb="FF576475"/>
      <name val="Arial"/>
      <charset val="204"/>
    </font>
    <font>
      <sz val="11"/>
      <color rgb="FF6C7687"/>
      <name val="Arial"/>
      <charset val="204"/>
    </font>
    <font>
      <sz val="10"/>
      <color rgb="FF6C7687"/>
      <name val="Arial"/>
      <charset val="204"/>
    </font>
    <font>
      <i/>
      <sz val="10"/>
      <color rgb="FF6C7687"/>
      <name val="Arial"/>
      <charset val="204"/>
    </font>
    <font>
      <i/>
      <sz val="11"/>
      <color rgb="FFFFFFFF"/>
      <name val="Arial"/>
      <charset val="204"/>
    </font>
    <font>
      <b/>
      <sz val="11"/>
      <color rgb="FF334960"/>
      <name val="Arial"/>
      <charset val="204"/>
    </font>
    <font>
      <b/>
      <sz val="12"/>
      <color rgb="FF000000"/>
      <name val="Arial"/>
      <charset val="204"/>
    </font>
    <font>
      <sz val="12"/>
      <color rgb="FFFFFFFF"/>
      <name val="Arial"/>
      <charset val="204"/>
    </font>
    <font>
      <b/>
      <i/>
      <sz val="11"/>
      <color rgb="FF000000"/>
      <name val="Arial"/>
      <charset val="204"/>
    </font>
    <font>
      <b/>
      <i/>
      <sz val="11"/>
      <color rgb="FFFFFFFF"/>
      <name val="Arial"/>
      <charset val="204"/>
    </font>
    <font>
      <sz val="18"/>
      <color rgb="FFFFFFFF"/>
      <name val="Arial"/>
      <charset val="204"/>
    </font>
    <font>
      <b/>
      <sz val="12"/>
      <color rgb="FF6B6C72"/>
      <name val="Arial"/>
      <charset val="204"/>
    </font>
    <font>
      <sz val="12"/>
      <color rgb="FF6B6C72"/>
      <name val="Arial"/>
      <charset val="204"/>
    </font>
    <font>
      <b/>
      <i/>
      <sz val="11"/>
      <color rgb="FF6B6C72"/>
      <name val="Arial"/>
      <charset val="204"/>
    </font>
    <font>
      <b/>
      <i/>
      <sz val="10"/>
      <color rgb="FF6B6C72"/>
      <name val="Arial"/>
      <charset val="204"/>
    </font>
    <font>
      <b/>
      <sz val="11"/>
      <color rgb="FF000000"/>
      <name val="Arial"/>
      <charset val="204"/>
    </font>
    <font>
      <b/>
      <i/>
      <sz val="11"/>
      <color rgb="FF334960"/>
      <name val="Arial"/>
      <charset val="204"/>
    </font>
    <font>
      <sz val="9"/>
      <color rgb="FF576475"/>
      <name val="Arial"/>
      <charset val="204"/>
    </font>
    <font>
      <b/>
      <i/>
      <sz val="11"/>
      <color rgb="FF556376"/>
      <name val="Arial"/>
      <charset val="204"/>
    </font>
    <font>
      <b/>
      <sz val="9"/>
      <color rgb="FF576475"/>
      <name val="Arial"/>
      <charset val="204"/>
    </font>
    <font>
      <b/>
      <i/>
      <sz val="9"/>
      <color rgb="FFFFFFFF"/>
      <name val="Arial"/>
      <charset val="204"/>
    </font>
    <font>
      <sz val="16"/>
      <color rgb="FF000000"/>
      <name val="Arial"/>
      <charset val="204"/>
    </font>
    <font>
      <b/>
      <sz val="16"/>
      <color rgb="FF000000"/>
      <name val="Arial"/>
      <charset val="204"/>
    </font>
    <font>
      <b/>
      <i/>
      <sz val="16"/>
      <color rgb="FF334960"/>
      <name val="Arial"/>
      <charset val="204"/>
    </font>
    <font>
      <i/>
      <sz val="9"/>
      <color rgb="FF6C7687"/>
      <name val="Arial"/>
      <charset val="204"/>
    </font>
    <font>
      <i/>
      <sz val="12"/>
      <color rgb="FF334960"/>
      <name val="Arial"/>
      <charset val="204"/>
    </font>
    <font>
      <i/>
      <sz val="16"/>
      <color rgb="FF334960"/>
      <name val="Arial"/>
      <charset val="204"/>
    </font>
    <font>
      <i/>
      <sz val="9"/>
      <color rgb="FFA7B0BF"/>
      <name val="Arial"/>
      <charset val="204"/>
    </font>
    <font>
      <b/>
      <i/>
      <sz val="9"/>
      <color rgb="FF6C7687"/>
      <name val="Arial"/>
      <charset val="204"/>
    </font>
    <font>
      <sz val="11"/>
      <color rgb="FF000000"/>
      <name val="Arial"/>
      <charset val="204"/>
    </font>
    <font>
      <sz val="11"/>
      <color rgb="FF000000"/>
      <name val="Calibri"/>
      <charset val="204"/>
    </font>
    <font>
      <u/>
      <sz val="11"/>
      <color rgb="FF0000FF"/>
      <name val="Calibri"/>
      <charset val="204"/>
    </font>
    <font>
      <u/>
      <sz val="11"/>
      <color rgb="FF800080"/>
      <name val="Calibri"/>
      <charset val="204"/>
    </font>
    <font>
      <sz val="11"/>
      <color rgb="FFFF0000"/>
      <name val="Calibri"/>
      <charset val="204"/>
    </font>
    <font>
      <b/>
      <sz val="18"/>
      <color rgb="FF44546A"/>
      <name val="Calibri"/>
      <charset val="204"/>
    </font>
    <font>
      <i/>
      <sz val="11"/>
      <color rgb="FF7F7F7F"/>
      <name val="Calibri"/>
      <charset val="204"/>
    </font>
    <font>
      <b/>
      <sz val="15"/>
      <color rgb="FF44546A"/>
      <name val="Calibri"/>
      <charset val="204"/>
    </font>
    <font>
      <b/>
      <sz val="13"/>
      <color rgb="FF44546A"/>
      <name val="Calibri"/>
      <charset val="204"/>
    </font>
    <font>
      <b/>
      <sz val="11"/>
      <color rgb="FF44546A"/>
      <name val="Calibri"/>
      <charset val="204"/>
    </font>
    <font>
      <sz val="11"/>
      <color rgb="FF3F3F76"/>
      <name val="Calibri"/>
      <charset val="204"/>
    </font>
    <font>
      <b/>
      <sz val="11"/>
      <color rgb="FF3F3F3F"/>
      <name val="Calibri"/>
      <charset val="204"/>
    </font>
    <font>
      <b/>
      <sz val="11"/>
      <color rgb="FFFA7D00"/>
      <name val="Calibri"/>
      <charset val="204"/>
    </font>
    <font>
      <b/>
      <sz val="11"/>
      <color rgb="FFFFFFFF"/>
      <name val="Calibri"/>
      <charset val="204"/>
    </font>
    <font>
      <sz val="11"/>
      <color rgb="FFFA7D00"/>
      <name val="Calibri"/>
      <charset val="204"/>
    </font>
    <font>
      <b/>
      <sz val="11"/>
      <color rgb="FF000000"/>
      <name val="Calibri"/>
      <charset val="204"/>
    </font>
    <font>
      <sz val="11"/>
      <color rgb="FF006100"/>
      <name val="Calibri"/>
      <charset val="204"/>
    </font>
    <font>
      <sz val="11"/>
      <color rgb="FF9C0006"/>
      <name val="Calibri"/>
      <charset val="204"/>
    </font>
    <font>
      <sz val="11"/>
      <color rgb="FF9C6500"/>
      <name val="Calibri"/>
      <charset val="204"/>
    </font>
    <font>
      <sz val="11"/>
      <color rgb="FFFFFFFF"/>
      <name val="Calibri"/>
      <charset val="204"/>
    </font>
    <font>
      <sz val="10"/>
      <name val="SimSun"/>
      <charset val="134"/>
    </font>
  </fonts>
  <fills count="36">
    <fill>
      <patternFill patternType="none"/>
    </fill>
    <fill>
      <patternFill patternType="gray125"/>
    </fill>
    <fill>
      <patternFill patternType="solid">
        <fgColor rgb="FF108000"/>
        <bgColor rgb="FFFFFFFF"/>
      </patternFill>
    </fill>
    <fill>
      <patternFill patternType="solid">
        <fgColor rgb="FFF9F9F9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ECEEF1"/>
        <bgColor rgb="FFFFFFFF"/>
      </patternFill>
    </fill>
    <fill>
      <patternFill patternType="solid">
        <fgColor rgb="FFFFFFCC"/>
        <bgColor rgb="FFFFFFFF"/>
      </patternFill>
    </fill>
    <fill>
      <patternFill patternType="solid">
        <fgColor rgb="FFFFCC99"/>
        <bgColor rgb="FFFFFFFF"/>
      </patternFill>
    </fill>
    <fill>
      <patternFill patternType="solid">
        <fgColor rgb="FFF2F2F2"/>
        <bgColor rgb="FFFFFFFF"/>
      </patternFill>
    </fill>
    <fill>
      <patternFill patternType="solid">
        <fgColor rgb="FFA5A5A5"/>
        <bgColor rgb="FFFFFFFF"/>
      </patternFill>
    </fill>
    <fill>
      <patternFill patternType="solid">
        <fgColor rgb="FFC6EFCE"/>
        <bgColor rgb="FFFFFFFF"/>
      </patternFill>
    </fill>
    <fill>
      <patternFill patternType="solid">
        <fgColor rgb="FFFFC7CE"/>
        <bgColor rgb="FFFFFFFF"/>
      </patternFill>
    </fill>
    <fill>
      <patternFill patternType="solid">
        <fgColor rgb="FFFFEB9C"/>
        <bgColor rgb="FFFFFFFF"/>
      </patternFill>
    </fill>
    <fill>
      <patternFill patternType="solid">
        <fgColor rgb="FF5B9BD5"/>
        <bgColor rgb="FFFFFFFF"/>
      </patternFill>
    </fill>
    <fill>
      <patternFill patternType="solid">
        <fgColor rgb="FFDDEBF7"/>
        <bgColor rgb="FFFFFFFF"/>
      </patternFill>
    </fill>
    <fill>
      <patternFill patternType="solid">
        <fgColor rgb="FFBDD7EE"/>
        <bgColor rgb="FFFFFFFF"/>
      </patternFill>
    </fill>
    <fill>
      <patternFill patternType="solid">
        <fgColor rgb="FF9BC2E6"/>
        <bgColor rgb="FFFFFFFF"/>
      </patternFill>
    </fill>
    <fill>
      <patternFill patternType="solid">
        <fgColor rgb="FFED7D31"/>
        <bgColor rgb="FFFFFFFF"/>
      </patternFill>
    </fill>
    <fill>
      <patternFill patternType="solid">
        <fgColor rgb="FFFBE3D5"/>
        <bgColor rgb="FFFFFFFF"/>
      </patternFill>
    </fill>
    <fill>
      <patternFill patternType="solid">
        <fgColor rgb="FFF8CAAB"/>
        <bgColor rgb="FFFFFFFF"/>
      </patternFill>
    </fill>
    <fill>
      <patternFill patternType="solid">
        <fgColor rgb="FFF4AF82"/>
        <bgColor rgb="FFFFFFFF"/>
      </patternFill>
    </fill>
    <fill>
      <patternFill patternType="solid">
        <fgColor rgb="FFEBEBEB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C7C7C7"/>
        <bgColor rgb="FFFFFFFF"/>
      </patternFill>
    </fill>
    <fill>
      <patternFill patternType="solid">
        <fgColor rgb="FFFFC000"/>
        <bgColor rgb="FFFFFFFF"/>
      </patternFill>
    </fill>
    <fill>
      <patternFill patternType="solid">
        <fgColor rgb="FFFFF2CA"/>
        <bgColor rgb="FFFFFFFF"/>
      </patternFill>
    </fill>
    <fill>
      <patternFill patternType="solid">
        <fgColor rgb="FFFFE697"/>
        <bgColor rgb="FFFFFFFF"/>
      </patternFill>
    </fill>
    <fill>
      <patternFill patternType="solid">
        <fgColor rgb="FFFFD964"/>
        <bgColor rgb="FFFFFFFF"/>
      </patternFill>
    </fill>
    <fill>
      <patternFill patternType="solid">
        <fgColor rgb="FF4472C4"/>
        <bgColor rgb="FFFFFFFF"/>
      </patternFill>
    </fill>
    <fill>
      <patternFill patternType="solid">
        <fgColor rgb="FFD9E1F2"/>
        <bgColor rgb="FFFFFFFF"/>
      </patternFill>
    </fill>
    <fill>
      <patternFill patternType="solid">
        <fgColor rgb="FFB4C6E7"/>
        <bgColor rgb="FFFFFFFF"/>
      </patternFill>
    </fill>
    <fill>
      <patternFill patternType="solid">
        <fgColor rgb="FF8EA9DB"/>
        <bgColor rgb="FFFFFFFF"/>
      </patternFill>
    </fill>
    <fill>
      <patternFill patternType="solid">
        <fgColor rgb="FF70AD47"/>
        <bgColor rgb="FFFFFFFF"/>
      </patternFill>
    </fill>
    <fill>
      <patternFill patternType="solid">
        <fgColor rgb="FFE1EFD8"/>
        <bgColor rgb="FFFFFFFF"/>
      </patternFill>
    </fill>
    <fill>
      <patternFill patternType="solid">
        <fgColor rgb="FFC5DFB3"/>
        <bgColor rgb="FFFFFFFF"/>
      </patternFill>
    </fill>
    <fill>
      <patternFill patternType="solid">
        <fgColor rgb="FFA8D08C"/>
        <bgColor rgb="FFFFFFFF"/>
      </patternFill>
    </fill>
  </fills>
  <borders count="64">
    <border>
      <left/>
      <right/>
      <top/>
      <bottom/>
      <diagonal/>
    </border>
    <border>
      <left style="thin">
        <color rgb="FF108000"/>
      </left>
      <right style="thin">
        <color rgb="FF108000"/>
      </right>
      <top style="thin">
        <color rgb="FF108000"/>
      </top>
      <bottom style="thin">
        <color rgb="FF108000"/>
      </bottom>
      <diagonal/>
    </border>
    <border>
      <left style="thin">
        <color rgb="FFFFFFFF"/>
      </left>
      <right style="thin">
        <color rgb="FFF9F9F9"/>
      </right>
      <top style="thin">
        <color rgb="FFFFFFFF"/>
      </top>
      <bottom style="thin">
        <color rgb="FFFFFFFF"/>
      </bottom>
      <diagonal/>
    </border>
    <border>
      <left style="thin">
        <color rgb="FFF9F9F9"/>
      </left>
      <right style="thin">
        <color rgb="FFF9F9F9"/>
      </right>
      <top/>
      <bottom style="thin">
        <color rgb="FFF9F9F9"/>
      </bottom>
      <diagonal/>
    </border>
    <border>
      <left style="thin">
        <color rgb="FFF9F9F9"/>
      </left>
      <right style="thin">
        <color rgb="FF000000"/>
      </right>
      <top style="thin">
        <color rgb="FF108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108000"/>
      </top>
      <bottom style="thin">
        <color rgb="FF000000"/>
      </bottom>
      <diagonal/>
    </border>
    <border>
      <left style="thin">
        <color rgb="FFFFFFFF"/>
      </left>
      <right style="thin">
        <color rgb="FFF9F9F9"/>
      </right>
      <top/>
      <bottom style="thin">
        <color rgb="FFFFFFFF"/>
      </bottom>
      <diagonal/>
    </border>
    <border>
      <left style="thin">
        <color rgb="FFF9F9F9"/>
      </left>
      <right style="thin">
        <color rgb="FFF9F9F9"/>
      </right>
      <top style="thin">
        <color rgb="FFF9F9F9"/>
      </top>
      <bottom style="thin">
        <color rgb="FFF9F9F9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108000"/>
      </left>
      <right/>
      <top style="thin">
        <color rgb="FF108000"/>
      </top>
      <bottom style="thin">
        <color rgb="FF108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9F9F9"/>
      </left>
      <right/>
      <top/>
      <bottom style="thin">
        <color rgb="FFF9F9F9"/>
      </bottom>
      <diagonal/>
    </border>
    <border>
      <left style="thin">
        <color rgb="FFF9F9F9"/>
      </left>
      <right/>
      <top style="thin">
        <color rgb="FFF9F9F9"/>
      </top>
      <bottom style="thin">
        <color rgb="FFF9F9F9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000000"/>
      </left>
      <right style="thin">
        <color rgb="FFF9F9F9"/>
      </right>
      <top style="thin">
        <color rgb="FF108000"/>
      </top>
      <bottom style="thin">
        <color rgb="FF000000"/>
      </bottom>
      <diagonal/>
    </border>
    <border>
      <left style="thin">
        <color rgb="FFF9F9F9"/>
      </left>
      <right style="thin">
        <color rgb="FF000000"/>
      </right>
      <top style="thin">
        <color rgb="FF108000"/>
      </top>
      <bottom style="thin">
        <color rgb="FFF9F9F9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/>
      <right style="thin">
        <color rgb="FF108000"/>
      </right>
      <top style="thin">
        <color rgb="FF108000"/>
      </top>
      <bottom style="thin">
        <color rgb="FF108000"/>
      </bottom>
      <diagonal/>
    </border>
    <border>
      <left/>
      <right style="thin">
        <color rgb="FFF9F9F9"/>
      </right>
      <top/>
      <bottom style="thin">
        <color rgb="FFF9F9F9"/>
      </bottom>
      <diagonal/>
    </border>
    <border>
      <left/>
      <right style="thin">
        <color rgb="FFF9F9F9"/>
      </right>
      <top style="thin">
        <color rgb="FFF9F9F9"/>
      </top>
      <bottom style="thin">
        <color rgb="FFF9F9F9"/>
      </bottom>
      <diagonal/>
    </border>
    <border>
      <left style="thin">
        <color rgb="FF108000"/>
      </left>
      <right style="thin">
        <color rgb="FF108000"/>
      </right>
      <top style="thin">
        <color rgb="FF108000"/>
      </top>
      <bottom/>
      <diagonal/>
    </border>
    <border>
      <left style="thin">
        <color rgb="FFECEEF1"/>
      </left>
      <right/>
      <top/>
      <bottom style="thin">
        <color rgb="FFECEEF1"/>
      </bottom>
      <diagonal/>
    </border>
    <border>
      <left style="thin">
        <color rgb="FF000000"/>
      </left>
      <right style="thin">
        <color rgb="FF000000"/>
      </right>
      <top style="thin">
        <color rgb="FF108000"/>
      </top>
      <bottom/>
      <diagonal/>
    </border>
    <border>
      <left/>
      <right style="thin">
        <color rgb="FFD9D9D9"/>
      </right>
      <top/>
      <bottom style="thin">
        <color rgb="FFECEEF1"/>
      </bottom>
      <diagonal/>
    </border>
    <border>
      <left/>
      <right/>
      <top/>
      <bottom style="dotted">
        <color rgb="FFCCCCCC"/>
      </bottom>
      <diagonal/>
    </border>
    <border>
      <left style="thin">
        <color rgb="FFECEEF1"/>
      </left>
      <right/>
      <top style="thin">
        <color rgb="FFECEEF1"/>
      </top>
      <bottom style="thin">
        <color rgb="FFECEEF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D9D9D9"/>
      </right>
      <top style="thin">
        <color rgb="FFECEEF1"/>
      </top>
      <bottom style="thin">
        <color rgb="FFECEEF1"/>
      </bottom>
      <diagonal/>
    </border>
    <border>
      <left/>
      <right/>
      <top style="dotted">
        <color rgb="FFCCCCCC"/>
      </top>
      <bottom style="hair">
        <color rgb="FFFFFFFF"/>
      </bottom>
      <diagonal/>
    </border>
    <border>
      <left/>
      <right/>
      <top/>
      <bottom style="hair">
        <color rgb="FFFFFFFF"/>
      </bottom>
      <diagonal/>
    </border>
    <border>
      <left/>
      <right/>
      <top style="hair">
        <color rgb="FFFFFFFF"/>
      </top>
      <bottom style="hair">
        <color rgb="FFFFFFFF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hair">
        <color rgb="FFFFFFFF"/>
      </top>
      <bottom style="dotted">
        <color rgb="FFFFFFFF"/>
      </bottom>
      <diagonal/>
    </border>
    <border>
      <left/>
      <right/>
      <top style="dotted">
        <color rgb="FFFFFFFF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dotted">
        <color rgb="FFD9D9D9"/>
      </top>
      <bottom style="dotted">
        <color rgb="FFCCCCCC"/>
      </bottom>
      <diagonal/>
    </border>
    <border>
      <left/>
      <right/>
      <top style="dotted">
        <color rgb="FFCCCCCC"/>
      </top>
      <bottom style="dotted">
        <color rgb="FFCCCCCC"/>
      </bottom>
      <diagonal/>
    </border>
    <border>
      <left style="thin">
        <color rgb="FFECEEF1"/>
      </left>
      <right style="thin">
        <color rgb="FFECEEF1"/>
      </right>
      <top/>
      <bottom style="thin">
        <color rgb="FFECEEF1"/>
      </bottom>
      <diagonal/>
    </border>
    <border>
      <left style="thin">
        <color rgb="FFECEEF1"/>
      </left>
      <right/>
      <top style="thin">
        <color rgb="FF108000"/>
      </top>
      <bottom/>
      <diagonal/>
    </border>
    <border>
      <left/>
      <right/>
      <top style="thin">
        <color rgb="FF108000"/>
      </top>
      <bottom/>
      <diagonal/>
    </border>
    <border>
      <left/>
      <right style="thin">
        <color rgb="FF000000"/>
      </right>
      <top style="thin">
        <color rgb="FF108000"/>
      </top>
      <bottom/>
      <diagonal/>
    </border>
    <border>
      <left style="thin">
        <color rgb="FFECEEF1"/>
      </left>
      <right style="thin">
        <color rgb="FFECEEF1"/>
      </right>
      <top style="thin">
        <color rgb="FFECEEF1"/>
      </top>
      <bottom style="thin">
        <color rgb="FFECEEF1"/>
      </bottom>
      <diagonal/>
    </border>
    <border>
      <left style="thin">
        <color rgb="FFECEEF1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ECEEF1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ECEEF1"/>
      </left>
      <right style="thin">
        <color rgb="FFD9D9D9"/>
      </right>
      <top/>
      <bottom style="thin">
        <color rgb="FFECEEF1"/>
      </bottom>
      <diagonal/>
    </border>
    <border>
      <left/>
      <right style="thin">
        <color rgb="FFFFFFFF"/>
      </right>
      <top/>
      <bottom style="dotted">
        <color rgb="FFD9D9D9"/>
      </bottom>
      <diagonal/>
    </border>
    <border>
      <left style="thin">
        <color rgb="FFFFFFFF"/>
      </left>
      <right style="thin">
        <color rgb="FFFFFFFF"/>
      </right>
      <top/>
      <bottom style="dotted">
        <color rgb="FFD9D9D9"/>
      </bottom>
      <diagonal/>
    </border>
    <border>
      <left/>
      <right style="thin">
        <color rgb="FFFFFFFF"/>
      </right>
      <top style="thin">
        <color rgb="FFD9D9D9"/>
      </top>
      <bottom style="thin">
        <color rgb="FFFFFFFF"/>
      </bottom>
      <diagonal/>
    </border>
    <border>
      <left/>
      <right style="thin">
        <color rgb="FFFFFFFF"/>
      </right>
      <top style="hair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D9D9D9"/>
      </top>
      <bottom style="thin">
        <color rgb="FFFFFFF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49">
    <xf numFmtId="0" fontId="0" fillId="0" borderId="0"/>
    <xf numFmtId="176" fontId="42" fillId="0" borderId="0" applyFont="0" applyFill="0" applyBorder="0" applyAlignment="0" applyProtection="0">
      <alignment vertical="center"/>
    </xf>
    <xf numFmtId="177" fontId="42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178" fontId="42" fillId="0" borderId="0" applyFont="0" applyFill="0" applyBorder="0" applyAlignment="0" applyProtection="0">
      <alignment vertical="center"/>
    </xf>
    <xf numFmtId="179" fontId="42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2" fillId="6" borderId="56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57" applyNumberFormat="0" applyFill="0" applyAlignment="0" applyProtection="0">
      <alignment vertical="center"/>
    </xf>
    <xf numFmtId="0" fontId="49" fillId="0" borderId="57" applyNumberFormat="0" applyFill="0" applyAlignment="0" applyProtection="0">
      <alignment vertical="center"/>
    </xf>
    <xf numFmtId="0" fontId="50" fillId="0" borderId="58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7" borderId="59" applyNumberFormat="0" applyAlignment="0" applyProtection="0">
      <alignment vertical="center"/>
    </xf>
    <xf numFmtId="0" fontId="52" fillId="8" borderId="60" applyNumberFormat="0" applyAlignment="0" applyProtection="0">
      <alignment vertical="center"/>
    </xf>
    <xf numFmtId="0" fontId="53" fillId="8" borderId="59" applyNumberFormat="0" applyAlignment="0" applyProtection="0">
      <alignment vertical="center"/>
    </xf>
    <xf numFmtId="0" fontId="54" fillId="9" borderId="61" applyNumberFormat="0" applyAlignment="0" applyProtection="0">
      <alignment vertical="center"/>
    </xf>
    <xf numFmtId="0" fontId="55" fillId="0" borderId="62" applyNumberFormat="0" applyFill="0" applyAlignment="0" applyProtection="0">
      <alignment vertical="center"/>
    </xf>
    <xf numFmtId="0" fontId="56" fillId="0" borderId="63" applyNumberFormat="0" applyFill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8" fillId="11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60" fillId="23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60" fillId="27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60" fillId="31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</cellStyleXfs>
  <cellXfs count="162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180" fontId="3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180" fontId="5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181" fontId="9" fillId="2" borderId="1" xfId="0" applyNumberFormat="1" applyFont="1" applyFill="1" applyBorder="1" applyAlignment="1">
      <alignment vertical="center"/>
    </xf>
    <xf numFmtId="180" fontId="10" fillId="2" borderId="1" xfId="0" applyNumberFormat="1" applyFont="1" applyFill="1" applyBorder="1" applyAlignment="1">
      <alignment horizontal="right" vertical="center"/>
    </xf>
    <xf numFmtId="0" fontId="10" fillId="2" borderId="1" xfId="0" applyFont="1" applyFill="1" applyBorder="1" applyAlignment="1">
      <alignment horizontal="right" vertical="center"/>
    </xf>
    <xf numFmtId="0" fontId="2" fillId="0" borderId="2" xfId="0" applyFont="1" applyBorder="1" applyAlignment="1">
      <alignment horizontal="right"/>
    </xf>
    <xf numFmtId="181" fontId="11" fillId="3" borderId="3" xfId="0" applyNumberFormat="1" applyFont="1" applyFill="1" applyBorder="1" applyAlignment="1">
      <alignment vertical="center"/>
    </xf>
    <xf numFmtId="181" fontId="11" fillId="3" borderId="4" xfId="0" applyNumberFormat="1" applyFont="1" applyFill="1" applyBorder="1" applyAlignment="1">
      <alignment vertical="center"/>
    </xf>
    <xf numFmtId="182" fontId="11" fillId="3" borderId="5" xfId="0" applyNumberFormat="1" applyFont="1" applyFill="1" applyBorder="1" applyAlignment="1">
      <alignment vertical="center"/>
    </xf>
    <xf numFmtId="180" fontId="12" fillId="3" borderId="5" xfId="0" applyNumberFormat="1" applyFont="1" applyFill="1" applyBorder="1" applyAlignment="1">
      <alignment horizontal="right" vertical="center"/>
    </xf>
    <xf numFmtId="0" fontId="2" fillId="0" borderId="6" xfId="0" applyFont="1" applyBorder="1" applyAlignment="1">
      <alignment horizontal="right"/>
    </xf>
    <xf numFmtId="181" fontId="11" fillId="3" borderId="7" xfId="0" applyNumberFormat="1" applyFont="1" applyFill="1" applyBorder="1" applyAlignment="1">
      <alignment vertical="center"/>
    </xf>
    <xf numFmtId="180" fontId="12" fillId="3" borderId="3" xfId="0" applyNumberFormat="1" applyFont="1" applyFill="1" applyBorder="1" applyAlignment="1">
      <alignment horizontal="right" vertical="center"/>
    </xf>
    <xf numFmtId="183" fontId="12" fillId="3" borderId="3" xfId="0" applyNumberFormat="1" applyFont="1" applyFill="1" applyBorder="1" applyAlignment="1">
      <alignment horizontal="right" vertical="center"/>
    </xf>
    <xf numFmtId="181" fontId="11" fillId="0" borderId="0" xfId="0" applyNumberFormat="1" applyFont="1" applyAlignment="1">
      <alignment vertical="center"/>
    </xf>
    <xf numFmtId="181" fontId="11" fillId="0" borderId="8" xfId="0" applyNumberFormat="1" applyFont="1" applyBorder="1" applyAlignment="1">
      <alignment vertical="center"/>
    </xf>
    <xf numFmtId="180" fontId="12" fillId="0" borderId="8" xfId="0" applyNumberFormat="1" applyFont="1" applyBorder="1" applyAlignment="1">
      <alignment horizontal="right" vertical="center"/>
    </xf>
    <xf numFmtId="181" fontId="12" fillId="0" borderId="8" xfId="0" applyNumberFormat="1" applyFont="1" applyBorder="1" applyAlignment="1">
      <alignment horizontal="right" vertical="center"/>
    </xf>
    <xf numFmtId="184" fontId="13" fillId="4" borderId="0" xfId="0" applyNumberFormat="1" applyFont="1" applyFill="1" applyBorder="1" applyAlignment="1">
      <alignment horizontal="right" vertical="center"/>
    </xf>
    <xf numFmtId="181" fontId="9" fillId="2" borderId="9" xfId="0" applyNumberFormat="1" applyFont="1" applyFill="1" applyBorder="1" applyAlignment="1">
      <alignment vertical="center"/>
    </xf>
    <xf numFmtId="181" fontId="9" fillId="2" borderId="10" xfId="0" applyNumberFormat="1" applyFont="1" applyFill="1" applyBorder="1" applyAlignment="1">
      <alignment vertical="center"/>
    </xf>
    <xf numFmtId="180" fontId="10" fillId="2" borderId="10" xfId="0" applyNumberFormat="1" applyFont="1" applyFill="1" applyBorder="1" applyAlignment="1">
      <alignment horizontal="right" vertical="center"/>
    </xf>
    <xf numFmtId="0" fontId="10" fillId="2" borderId="10" xfId="0" applyFont="1" applyFill="1" applyBorder="1" applyAlignment="1">
      <alignment horizontal="right" vertical="center"/>
    </xf>
    <xf numFmtId="0" fontId="2" fillId="0" borderId="11" xfId="0" applyFont="1" applyBorder="1" applyAlignment="1">
      <alignment horizontal="right" vertical="center"/>
    </xf>
    <xf numFmtId="181" fontId="11" fillId="3" borderId="12" xfId="0" applyNumberFormat="1" applyFont="1" applyFill="1" applyBorder="1" applyAlignment="1">
      <alignment vertical="center"/>
    </xf>
    <xf numFmtId="181" fontId="11" fillId="3" borderId="10" xfId="0" applyNumberFormat="1" applyFont="1" applyFill="1" applyBorder="1" applyAlignment="1">
      <alignment vertical="center" wrapText="1"/>
    </xf>
    <xf numFmtId="182" fontId="11" fillId="3" borderId="10" xfId="0" applyNumberFormat="1" applyFont="1" applyFill="1" applyBorder="1" applyAlignment="1">
      <alignment vertical="center" wrapText="1"/>
    </xf>
    <xf numFmtId="180" fontId="12" fillId="3" borderId="10" xfId="0" applyNumberFormat="1" applyFont="1" applyFill="1" applyBorder="1" applyAlignment="1">
      <alignment horizontal="right" vertical="center"/>
    </xf>
    <xf numFmtId="181" fontId="11" fillId="3" borderId="13" xfId="0" applyNumberFormat="1" applyFont="1" applyFill="1" applyBorder="1" applyAlignment="1">
      <alignment vertical="center"/>
    </xf>
    <xf numFmtId="181" fontId="11" fillId="3" borderId="3" xfId="0" applyNumberFormat="1" applyFont="1" applyFill="1" applyBorder="1" applyAlignment="1">
      <alignment vertical="center" wrapText="1"/>
    </xf>
    <xf numFmtId="181" fontId="11" fillId="3" borderId="7" xfId="0" applyNumberFormat="1" applyFont="1" applyFill="1" applyBorder="1" applyAlignment="1">
      <alignment vertical="center" wrapText="1"/>
    </xf>
    <xf numFmtId="183" fontId="12" fillId="3" borderId="7" xfId="0" applyNumberFormat="1" applyFont="1" applyFill="1" applyBorder="1" applyAlignment="1">
      <alignment horizontal="right" vertical="center"/>
    </xf>
    <xf numFmtId="0" fontId="2" fillId="0" borderId="14" xfId="0" applyFont="1" applyBorder="1" applyAlignment="1">
      <alignment horizontal="right" vertical="center"/>
    </xf>
    <xf numFmtId="181" fontId="11" fillId="0" borderId="15" xfId="0" applyNumberFormat="1" applyFont="1" applyBorder="1" applyAlignment="1">
      <alignment vertical="center"/>
    </xf>
    <xf numFmtId="181" fontId="12" fillId="0" borderId="15" xfId="0" applyNumberFormat="1" applyFont="1" applyBorder="1" applyAlignment="1">
      <alignment horizontal="right" vertical="center"/>
    </xf>
    <xf numFmtId="181" fontId="12" fillId="0" borderId="14" xfId="0" applyNumberFormat="1" applyFont="1" applyBorder="1" applyAlignment="1">
      <alignment horizontal="right" vertical="center"/>
    </xf>
    <xf numFmtId="181" fontId="12" fillId="0" borderId="0" xfId="0" applyNumberFormat="1" applyFont="1" applyAlignment="1">
      <alignment horizontal="right" vertical="center"/>
    </xf>
    <xf numFmtId="181" fontId="12" fillId="0" borderId="0" xfId="0" applyNumberFormat="1" applyFont="1"/>
    <xf numFmtId="181" fontId="12" fillId="0" borderId="0" xfId="0" applyNumberFormat="1" applyFont="1" applyAlignment="1">
      <alignment vertical="center"/>
    </xf>
    <xf numFmtId="0" fontId="14" fillId="0" borderId="0" xfId="0" applyFont="1" applyAlignment="1">
      <alignment horizontal="right" vertical="center"/>
    </xf>
    <xf numFmtId="0" fontId="14" fillId="0" borderId="0" xfId="0" applyFont="1" applyAlignment="1">
      <alignment horizontal="right"/>
    </xf>
    <xf numFmtId="181" fontId="12" fillId="4" borderId="0" xfId="0" applyNumberFormat="1" applyFont="1" applyFill="1" applyBorder="1" applyAlignment="1">
      <alignment vertical="center"/>
    </xf>
    <xf numFmtId="0" fontId="15" fillId="0" borderId="0" xfId="0" applyFont="1" applyAlignment="1">
      <alignment horizontal="right" vertical="center"/>
    </xf>
    <xf numFmtId="0" fontId="16" fillId="2" borderId="1" xfId="0" applyFont="1" applyFill="1" applyBorder="1" applyAlignment="1">
      <alignment horizontal="right" vertical="center"/>
    </xf>
    <xf numFmtId="184" fontId="16" fillId="2" borderId="1" xfId="0" applyNumberFormat="1" applyFont="1" applyFill="1" applyBorder="1" applyAlignment="1">
      <alignment horizontal="right" vertical="center"/>
    </xf>
    <xf numFmtId="0" fontId="17" fillId="0" borderId="0" xfId="0" applyFont="1" applyAlignment="1">
      <alignment horizontal="right" vertical="center"/>
    </xf>
    <xf numFmtId="180" fontId="15" fillId="3" borderId="16" xfId="0" applyNumberFormat="1" applyFont="1" applyFill="1" applyBorder="1" applyAlignment="1">
      <alignment horizontal="right" vertical="center"/>
    </xf>
    <xf numFmtId="181" fontId="15" fillId="3" borderId="17" xfId="0" applyNumberFormat="1" applyFont="1" applyFill="1" applyBorder="1" applyAlignment="1">
      <alignment horizontal="right" vertical="center"/>
    </xf>
    <xf numFmtId="181" fontId="3" fillId="0" borderId="18" xfId="0" applyNumberFormat="1" applyFont="1" applyBorder="1" applyAlignment="1">
      <alignment horizontal="right" vertical="center"/>
    </xf>
    <xf numFmtId="183" fontId="15" fillId="3" borderId="3" xfId="0" applyNumberFormat="1" applyFont="1" applyFill="1" applyBorder="1" applyAlignment="1">
      <alignment horizontal="right" vertical="center"/>
    </xf>
    <xf numFmtId="181" fontId="15" fillId="3" borderId="7" xfId="0" applyNumberFormat="1" applyFont="1" applyFill="1" applyBorder="1" applyAlignment="1">
      <alignment horizontal="right" vertical="center"/>
    </xf>
    <xf numFmtId="0" fontId="15" fillId="0" borderId="8" xfId="0" applyFont="1" applyBorder="1" applyAlignment="1">
      <alignment horizontal="right" vertical="center"/>
    </xf>
    <xf numFmtId="181" fontId="15" fillId="0" borderId="0" xfId="0" applyNumberFormat="1" applyFont="1" applyAlignment="1">
      <alignment horizontal="right" vertical="center"/>
    </xf>
    <xf numFmtId="181" fontId="3" fillId="0" borderId="0" xfId="0" applyNumberFormat="1" applyFont="1" applyAlignment="1">
      <alignment horizontal="right" vertical="center"/>
    </xf>
    <xf numFmtId="181" fontId="15" fillId="0" borderId="19" xfId="0" applyNumberFormat="1" applyFont="1" applyBorder="1" applyAlignment="1">
      <alignment horizontal="right" vertical="center"/>
    </xf>
    <xf numFmtId="0" fontId="16" fillId="2" borderId="10" xfId="0" applyFont="1" applyFill="1" applyBorder="1" applyAlignment="1">
      <alignment horizontal="right" vertical="center"/>
    </xf>
    <xf numFmtId="184" fontId="16" fillId="2" borderId="20" xfId="0" applyNumberFormat="1" applyFont="1" applyFill="1" applyBorder="1" applyAlignment="1">
      <alignment horizontal="right" vertical="center"/>
    </xf>
    <xf numFmtId="180" fontId="15" fillId="3" borderId="10" xfId="0" applyNumberFormat="1" applyFont="1" applyFill="1" applyBorder="1" applyAlignment="1">
      <alignment horizontal="right" vertical="center"/>
    </xf>
    <xf numFmtId="181" fontId="15" fillId="3" borderId="21" xfId="0" applyNumberFormat="1" applyFont="1" applyFill="1" applyBorder="1" applyAlignment="1">
      <alignment horizontal="right" vertical="center"/>
    </xf>
    <xf numFmtId="0" fontId="3" fillId="0" borderId="18" xfId="0" applyFont="1" applyBorder="1" applyAlignment="1">
      <alignment horizontal="right" vertical="center"/>
    </xf>
    <xf numFmtId="181" fontId="15" fillId="3" borderId="22" xfId="0" applyNumberFormat="1" applyFont="1" applyFill="1" applyBorder="1" applyAlignment="1">
      <alignment horizontal="right" vertical="center"/>
    </xf>
    <xf numFmtId="183" fontId="15" fillId="3" borderId="7" xfId="0" applyNumberFormat="1" applyFont="1" applyFill="1" applyBorder="1" applyAlignment="1">
      <alignment horizontal="right" vertical="center"/>
    </xf>
    <xf numFmtId="181" fontId="15" fillId="0" borderId="15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right" vertical="center"/>
    </xf>
    <xf numFmtId="0" fontId="3" fillId="0" borderId="0" xfId="0" applyFont="1" applyAlignment="1">
      <alignment vertical="center"/>
    </xf>
    <xf numFmtId="181" fontId="15" fillId="0" borderId="0" xfId="0" applyNumberFormat="1" applyFont="1" applyAlignment="1">
      <alignment vertical="center"/>
    </xf>
    <xf numFmtId="0" fontId="18" fillId="2" borderId="1" xfId="0" applyFont="1" applyFill="1" applyBorder="1" applyAlignment="1">
      <alignment horizontal="right" vertical="center" wrapText="1"/>
    </xf>
    <xf numFmtId="0" fontId="19" fillId="2" borderId="1" xfId="0" applyFont="1" applyFill="1" applyBorder="1" applyAlignment="1">
      <alignment horizontal="right" vertical="center" wrapText="1"/>
    </xf>
    <xf numFmtId="0" fontId="20" fillId="2" borderId="1" xfId="0" applyFont="1" applyFill="1" applyBorder="1" applyAlignment="1">
      <alignment horizontal="right" vertical="center"/>
    </xf>
    <xf numFmtId="0" fontId="21" fillId="2" borderId="1" xfId="0" applyFont="1" applyFill="1" applyBorder="1" applyAlignment="1">
      <alignment horizontal="right" vertical="center"/>
    </xf>
    <xf numFmtId="0" fontId="22" fillId="2" borderId="23" xfId="0" applyFont="1" applyFill="1" applyBorder="1" applyAlignment="1">
      <alignment horizontal="left" vertical="center"/>
    </xf>
    <xf numFmtId="0" fontId="10" fillId="2" borderId="23" xfId="0" applyFont="1" applyFill="1" applyBorder="1" applyAlignment="1">
      <alignment horizontal="right" vertical="center"/>
    </xf>
    <xf numFmtId="0" fontId="23" fillId="5" borderId="24" xfId="0" applyFont="1" applyFill="1" applyBorder="1" applyAlignment="1">
      <alignment horizontal="right" vertical="center" wrapText="1"/>
    </xf>
    <xf numFmtId="0" fontId="24" fillId="5" borderId="25" xfId="0" applyFont="1" applyFill="1" applyBorder="1" applyAlignment="1">
      <alignment horizontal="right" vertical="center" wrapText="1"/>
    </xf>
    <xf numFmtId="0" fontId="25" fillId="5" borderId="26" xfId="0" applyFont="1" applyFill="1" applyBorder="1" applyAlignment="1">
      <alignment horizontal="right" vertical="center"/>
    </xf>
    <xf numFmtId="0" fontId="20" fillId="3" borderId="27" xfId="0" applyFont="1" applyFill="1" applyBorder="1" applyAlignment="1">
      <alignment horizontal="right" vertical="center"/>
    </xf>
    <xf numFmtId="0" fontId="26" fillId="3" borderId="10" xfId="0" applyFont="1" applyFill="1" applyBorder="1" applyAlignment="1">
      <alignment horizontal="left" vertical="center"/>
    </xf>
    <xf numFmtId="185" fontId="27" fillId="3" borderId="10" xfId="0" applyNumberFormat="1" applyFont="1" applyFill="1" applyBorder="1" applyAlignment="1">
      <alignment horizontal="right" vertical="center"/>
    </xf>
    <xf numFmtId="186" fontId="27" fillId="3" borderId="10" xfId="0" applyNumberFormat="1" applyFont="1" applyFill="1" applyBorder="1" applyAlignment="1">
      <alignment horizontal="right" vertical="center"/>
    </xf>
    <xf numFmtId="0" fontId="23" fillId="5" borderId="28" xfId="0" applyFont="1" applyFill="1" applyBorder="1" applyAlignment="1">
      <alignment horizontal="right" vertical="center" wrapText="1"/>
    </xf>
    <xf numFmtId="0" fontId="24" fillId="5" borderId="29" xfId="0" applyFont="1" applyFill="1" applyBorder="1" applyAlignment="1">
      <alignment horizontal="right" vertical="center" wrapText="1"/>
    </xf>
    <xf numFmtId="0" fontId="25" fillId="5" borderId="30" xfId="0" applyFont="1" applyFill="1" applyBorder="1" applyAlignment="1">
      <alignment horizontal="right" vertical="center"/>
    </xf>
    <xf numFmtId="0" fontId="28" fillId="0" borderId="31" xfId="0" applyFont="1" applyBorder="1" applyAlignment="1">
      <alignment horizontal="right" vertical="center"/>
    </xf>
    <xf numFmtId="0" fontId="3" fillId="0" borderId="10" xfId="0" applyFont="1" applyBorder="1" applyAlignment="1">
      <alignment horizontal="left" vertical="center"/>
    </xf>
    <xf numFmtId="185" fontId="29" fillId="0" borderId="10" xfId="0" applyNumberFormat="1" applyFont="1" applyBorder="1" applyAlignment="1">
      <alignment horizontal="right" vertical="center"/>
    </xf>
    <xf numFmtId="186" fontId="29" fillId="0" borderId="10" xfId="0" applyNumberFormat="1" applyFont="1" applyBorder="1" applyAlignment="1">
      <alignment horizontal="right" vertical="center"/>
    </xf>
    <xf numFmtId="0" fontId="28" fillId="0" borderId="32" xfId="0" applyFont="1" applyBorder="1" applyAlignment="1">
      <alignment horizontal="right" vertical="center"/>
    </xf>
    <xf numFmtId="0" fontId="28" fillId="0" borderId="33" xfId="0" applyFont="1" applyBorder="1" applyAlignment="1">
      <alignment horizontal="right" vertical="center"/>
    </xf>
    <xf numFmtId="0" fontId="24" fillId="5" borderId="34" xfId="0" applyFont="1" applyFill="1" applyBorder="1" applyAlignment="1">
      <alignment horizontal="right" vertical="center" wrapText="1"/>
    </xf>
    <xf numFmtId="0" fontId="28" fillId="0" borderId="35" xfId="0" applyFont="1" applyBorder="1" applyAlignment="1">
      <alignment horizontal="right" vertical="center"/>
    </xf>
    <xf numFmtId="185" fontId="23" fillId="5" borderId="28" xfId="0" applyNumberFormat="1" applyFont="1" applyFill="1" applyBorder="1" applyAlignment="1">
      <alignment horizontal="right" vertical="center" wrapText="1"/>
    </xf>
    <xf numFmtId="185" fontId="24" fillId="5" borderId="10" xfId="0" applyNumberFormat="1" applyFont="1" applyFill="1" applyBorder="1" applyAlignment="1">
      <alignment horizontal="right" vertical="center" wrapText="1"/>
    </xf>
    <xf numFmtId="185" fontId="25" fillId="5" borderId="30" xfId="0" applyNumberFormat="1" applyFont="1" applyFill="1" applyBorder="1" applyAlignment="1">
      <alignment horizontal="right" vertical="center"/>
    </xf>
    <xf numFmtId="185" fontId="28" fillId="0" borderId="36" xfId="0" applyNumberFormat="1" applyFont="1" applyBorder="1" applyAlignment="1">
      <alignment horizontal="right" vertical="center"/>
    </xf>
    <xf numFmtId="0" fontId="0" fillId="0" borderId="10" xfId="0" applyBorder="1"/>
    <xf numFmtId="0" fontId="24" fillId="5" borderId="37" xfId="0" applyFont="1" applyFill="1" applyBorder="1" applyAlignment="1">
      <alignment horizontal="right" vertical="center" wrapText="1"/>
    </xf>
    <xf numFmtId="0" fontId="30" fillId="3" borderId="38" xfId="0" applyFont="1" applyFill="1" applyBorder="1" applyAlignment="1">
      <alignment horizontal="right" vertical="center"/>
    </xf>
    <xf numFmtId="0" fontId="20" fillId="3" borderId="38" xfId="0" applyFont="1" applyFill="1" applyBorder="1" applyAlignment="1">
      <alignment horizontal="right" vertical="center"/>
    </xf>
    <xf numFmtId="0" fontId="26" fillId="3" borderId="37" xfId="0" applyFont="1" applyFill="1" applyBorder="1" applyAlignment="1">
      <alignment horizontal="left" vertical="center"/>
    </xf>
    <xf numFmtId="187" fontId="29" fillId="0" borderId="10" xfId="0" applyNumberFormat="1" applyFont="1" applyBorder="1" applyAlignment="1">
      <alignment horizontal="right" vertical="center"/>
    </xf>
    <xf numFmtId="185" fontId="28" fillId="0" borderId="27" xfId="0" applyNumberFormat="1" applyFont="1" applyBorder="1" applyAlignment="1">
      <alignment horizontal="right" vertical="center"/>
    </xf>
    <xf numFmtId="0" fontId="24" fillId="5" borderId="37" xfId="0" applyFont="1" applyFill="1" applyBorder="1" applyAlignment="1">
      <alignment horizontal="right" vertical="top" wrapText="1"/>
    </xf>
    <xf numFmtId="0" fontId="20" fillId="3" borderId="39" xfId="0" applyFont="1" applyFill="1" applyBorder="1" applyAlignment="1">
      <alignment horizontal="right" vertical="center"/>
    </xf>
    <xf numFmtId="0" fontId="24" fillId="5" borderId="29" xfId="0" applyFont="1" applyFill="1" applyBorder="1" applyAlignment="1">
      <alignment horizontal="right" vertical="top" wrapText="1"/>
    </xf>
    <xf numFmtId="0" fontId="24" fillId="5" borderId="34" xfId="0" applyFont="1" applyFill="1" applyBorder="1" applyAlignment="1">
      <alignment horizontal="right" vertical="top" wrapText="1"/>
    </xf>
    <xf numFmtId="0" fontId="11" fillId="0" borderId="10" xfId="0" applyFont="1" applyBorder="1" applyAlignment="1">
      <alignment horizontal="left" vertical="center"/>
    </xf>
    <xf numFmtId="185" fontId="31" fillId="0" borderId="10" xfId="0" applyNumberFormat="1" applyFont="1" applyBorder="1" applyAlignment="1">
      <alignment horizontal="right" vertical="center"/>
    </xf>
    <xf numFmtId="186" fontId="31" fillId="0" borderId="10" xfId="0" applyNumberFormat="1" applyFont="1" applyBorder="1" applyAlignment="1">
      <alignment horizontal="right" vertical="center"/>
    </xf>
    <xf numFmtId="188" fontId="29" fillId="0" borderId="10" xfId="0" applyNumberFormat="1" applyFont="1" applyBorder="1" applyAlignment="1">
      <alignment horizontal="right" vertical="center"/>
    </xf>
    <xf numFmtId="181" fontId="16" fillId="2" borderId="23" xfId="0" applyNumberFormat="1" applyFont="1" applyFill="1" applyBorder="1" applyAlignment="1">
      <alignment horizontal="right" vertical="center"/>
    </xf>
    <xf numFmtId="0" fontId="32" fillId="2" borderId="1" xfId="0" applyFont="1" applyFill="1" applyBorder="1" applyAlignment="1">
      <alignment horizontal="right" vertical="center"/>
    </xf>
    <xf numFmtId="185" fontId="33" fillId="3" borderId="10" xfId="0" applyNumberFormat="1" applyFont="1" applyFill="1" applyBorder="1" applyAlignment="1">
      <alignment horizontal="right" vertical="center"/>
    </xf>
    <xf numFmtId="182" fontId="34" fillId="3" borderId="5" xfId="0" applyNumberFormat="1" applyFont="1" applyFill="1" applyBorder="1" applyAlignment="1">
      <alignment horizontal="right" vertical="center"/>
    </xf>
    <xf numFmtId="182" fontId="35" fillId="0" borderId="10" xfId="0" applyNumberFormat="1" applyFont="1" applyBorder="1" applyAlignment="1">
      <alignment horizontal="right" vertical="center"/>
    </xf>
    <xf numFmtId="185" fontId="36" fillId="0" borderId="10" xfId="0" applyNumberFormat="1" applyFont="1" applyBorder="1" applyAlignment="1">
      <alignment horizontal="right" vertical="center"/>
    </xf>
    <xf numFmtId="182" fontId="37" fillId="0" borderId="10" xfId="0" applyNumberFormat="1" applyFont="1" applyBorder="1" applyAlignment="1">
      <alignment horizontal="right" vertical="center"/>
    </xf>
    <xf numFmtId="182" fontId="38" fillId="0" borderId="10" xfId="0" applyNumberFormat="1" applyFont="1" applyBorder="1" applyAlignment="1">
      <alignment horizontal="right" vertical="center"/>
    </xf>
    <xf numFmtId="186" fontId="36" fillId="0" borderId="10" xfId="0" applyNumberFormat="1" applyFont="1" applyBorder="1" applyAlignment="1">
      <alignment horizontal="right" vertical="center"/>
    </xf>
    <xf numFmtId="185" fontId="39" fillId="0" borderId="10" xfId="0" applyNumberFormat="1" applyFont="1" applyBorder="1" applyAlignment="1">
      <alignment horizontal="right" vertical="center"/>
    </xf>
    <xf numFmtId="185" fontId="34" fillId="3" borderId="10" xfId="0" applyNumberFormat="1" applyFont="1" applyFill="1" applyBorder="1" applyAlignment="1">
      <alignment horizontal="right" vertical="center"/>
    </xf>
    <xf numFmtId="186" fontId="34" fillId="3" borderId="10" xfId="0" applyNumberFormat="1" applyFont="1" applyFill="1" applyBorder="1" applyAlignment="1">
      <alignment horizontal="right" vertical="center"/>
    </xf>
    <xf numFmtId="185" fontId="40" fillId="0" borderId="10" xfId="0" applyNumberFormat="1" applyFont="1" applyBorder="1" applyAlignment="1">
      <alignment horizontal="right" vertical="center"/>
    </xf>
    <xf numFmtId="0" fontId="22" fillId="2" borderId="1" xfId="0" applyFont="1" applyFill="1" applyBorder="1" applyAlignment="1">
      <alignment horizontal="left" vertical="center"/>
    </xf>
    <xf numFmtId="0" fontId="25" fillId="5" borderId="40" xfId="0" applyFont="1" applyFill="1" applyBorder="1" applyAlignment="1">
      <alignment horizontal="right" vertical="center"/>
    </xf>
    <xf numFmtId="0" fontId="24" fillId="5" borderId="41" xfId="0" applyFont="1" applyFill="1" applyBorder="1" applyAlignment="1">
      <alignment horizontal="right" vertical="center" wrapText="1"/>
    </xf>
    <xf numFmtId="0" fontId="24" fillId="5" borderId="42" xfId="0" applyFont="1" applyFill="1" applyBorder="1" applyAlignment="1">
      <alignment horizontal="right" vertical="center" wrapText="1"/>
    </xf>
    <xf numFmtId="0" fontId="24" fillId="5" borderId="43" xfId="0" applyFont="1" applyFill="1" applyBorder="1" applyAlignment="1">
      <alignment horizontal="right" vertical="center" wrapText="1"/>
    </xf>
    <xf numFmtId="0" fontId="26" fillId="3" borderId="5" xfId="0" applyFont="1" applyFill="1" applyBorder="1" applyAlignment="1">
      <alignment horizontal="left" vertical="center"/>
    </xf>
    <xf numFmtId="186" fontId="41" fillId="3" borderId="5" xfId="0" applyNumberFormat="1" applyFont="1" applyFill="1" applyBorder="1" applyAlignment="1">
      <alignment horizontal="right" vertical="center"/>
    </xf>
    <xf numFmtId="185" fontId="41" fillId="3" borderId="5" xfId="0" applyNumberFormat="1" applyFont="1" applyFill="1" applyBorder="1" applyAlignment="1">
      <alignment horizontal="right" vertical="center"/>
    </xf>
    <xf numFmtId="0" fontId="25" fillId="5" borderId="44" xfId="0" applyFont="1" applyFill="1" applyBorder="1" applyAlignment="1">
      <alignment horizontal="right" vertical="center"/>
    </xf>
    <xf numFmtId="0" fontId="24" fillId="5" borderId="45" xfId="0" applyFont="1" applyFill="1" applyBorder="1" applyAlignment="1">
      <alignment horizontal="right" vertical="center" wrapText="1"/>
    </xf>
    <xf numFmtId="0" fontId="24" fillId="5" borderId="0" xfId="0" applyFont="1" applyFill="1" applyBorder="1" applyAlignment="1">
      <alignment horizontal="right" vertical="center" wrapText="1"/>
    </xf>
    <xf numFmtId="0" fontId="24" fillId="5" borderId="46" xfId="0" applyFont="1" applyFill="1" applyBorder="1" applyAlignment="1">
      <alignment horizontal="right" vertical="center" wrapText="1"/>
    </xf>
    <xf numFmtId="0" fontId="24" fillId="5" borderId="47" xfId="0" applyFont="1" applyFill="1" applyBorder="1" applyAlignment="1">
      <alignment horizontal="right" vertical="center" wrapText="1"/>
    </xf>
    <xf numFmtId="0" fontId="24" fillId="5" borderId="48" xfId="0" applyFont="1" applyFill="1" applyBorder="1" applyAlignment="1">
      <alignment horizontal="right" vertical="center" wrapText="1"/>
    </xf>
    <xf numFmtId="0" fontId="24" fillId="5" borderId="49" xfId="0" applyFont="1" applyFill="1" applyBorder="1" applyAlignment="1">
      <alignment horizontal="right" vertical="center" wrapText="1"/>
    </xf>
    <xf numFmtId="185" fontId="25" fillId="5" borderId="44" xfId="0" applyNumberFormat="1" applyFont="1" applyFill="1" applyBorder="1" applyAlignment="1">
      <alignment horizontal="right" vertical="center"/>
    </xf>
    <xf numFmtId="185" fontId="24" fillId="5" borderId="40" xfId="0" applyNumberFormat="1" applyFont="1" applyFill="1" applyBorder="1" applyAlignment="1">
      <alignment horizontal="right" vertical="top" wrapText="1"/>
    </xf>
    <xf numFmtId="185" fontId="25" fillId="5" borderId="50" xfId="0" applyNumberFormat="1" applyFont="1" applyFill="1" applyBorder="1" applyAlignment="1">
      <alignment horizontal="right" vertical="center"/>
    </xf>
    <xf numFmtId="185" fontId="28" fillId="0" borderId="51" xfId="0" applyNumberFormat="1" applyFont="1" applyBorder="1" applyAlignment="1">
      <alignment horizontal="right" vertical="center"/>
    </xf>
    <xf numFmtId="185" fontId="3" fillId="0" borderId="52" xfId="0" applyNumberFormat="1" applyFont="1" applyBorder="1" applyAlignment="1">
      <alignment horizontal="left" vertical="center"/>
    </xf>
    <xf numFmtId="185" fontId="29" fillId="0" borderId="52" xfId="0" applyNumberFormat="1" applyFont="1" applyBorder="1" applyAlignment="1">
      <alignment horizontal="right" vertical="center"/>
    </xf>
    <xf numFmtId="0" fontId="3" fillId="0" borderId="53" xfId="0" applyFont="1" applyBorder="1" applyAlignment="1">
      <alignment horizontal="left" vertical="center"/>
    </xf>
    <xf numFmtId="0" fontId="28" fillId="0" borderId="54" xfId="0" applyFont="1" applyBorder="1" applyAlignment="1">
      <alignment horizontal="right" vertical="center"/>
    </xf>
    <xf numFmtId="181" fontId="29" fillId="0" borderId="55" xfId="0" applyNumberFormat="1" applyFont="1" applyBorder="1" applyAlignment="1">
      <alignment horizontal="right" vertical="center"/>
    </xf>
    <xf numFmtId="181" fontId="16" fillId="2" borderId="1" xfId="0" applyNumberFormat="1" applyFont="1" applyFill="1" applyBorder="1" applyAlignment="1">
      <alignment horizontal="right" vertical="center"/>
    </xf>
    <xf numFmtId="185" fontId="33" fillId="3" borderId="5" xfId="0" applyNumberFormat="1" applyFont="1" applyFill="1" applyBorder="1" applyAlignment="1">
      <alignment horizontal="right" vertical="center"/>
    </xf>
    <xf numFmtId="185" fontId="39" fillId="0" borderId="52" xfId="0" applyNumberFormat="1" applyFont="1" applyBorder="1" applyAlignment="1">
      <alignment horizontal="right" vertical="center"/>
    </xf>
    <xf numFmtId="181" fontId="36" fillId="0" borderId="55" xfId="0" applyNumberFormat="1" applyFont="1" applyBorder="1" applyAlignment="1">
      <alignment horizontal="right" vertic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00" baseline="0">
                <a:solidFill>
                  <a:srgbClr val="434343"/>
                </a:solidFill>
                <a:latin typeface="Roboto" charset="0"/>
                <a:ea typeface="+mn-ea"/>
                <a:cs typeface="+mn-cs"/>
              </a:defRPr>
            </a:pPr>
            <a:r>
              <a:t>Средняя сумма (₽), потраченная на каждую категорию</a:t>
            </a:r>
          </a:p>
        </c:rich>
      </c:tx>
      <c:layout/>
      <c:overlay val="0"/>
    </c:title>
    <c:autoTitleDeleted val="0"/>
    <c:plotArea>
      <c:layout>
        <c:manualLayout>
          <c:xMode val="edge"/>
          <c:yMode val="edge"/>
          <c:x val="0.04775"/>
          <c:y val="0.1655"/>
          <c:w val="0.9315"/>
          <c:h val="0.71625"/>
        </c:manualLayout>
      </c:layout>
      <c:barChart>
        <c:barDir val="col"/>
        <c:grouping val="standard"/>
        <c:varyColors val="0"/>
        <c:ser>
          <c:idx val="0"/>
          <c:order val="0"/>
          <c:spPr>
            <a:solidFill>
              <a:srgbClr val="4285F4"/>
            </a:solidFill>
            <a:ln w="9525">
              <a:solidFill>
                <a:srgbClr val="000000"/>
              </a:solidFill>
            </a:ln>
          </c:spPr>
          <c:invertIfNegative val="0"/>
          <c:dLbls>
            <c:delete val="1"/>
          </c:dLbls>
          <c:cat>
            <c:strRef>
              <c:f>ИТОГИ!$D$9:$D$18</c:f>
              <c:strCache>
                <c:ptCount val="10"/>
                <c:pt idx="0" c:formatCode="&quot;$&quot;#\ ##0">
                  <c:v>Расходы на заработную плату штатного персонала</c:v>
                </c:pt>
                <c:pt idx="1" c:formatCode="&quot;$&quot;#\ ##0">
                  <c:v>Обязательные платежи</c:v>
                </c:pt>
                <c:pt idx="2" c:formatCode="&quot;$&quot;#\ ##0">
                  <c:v>Расходы на обеспечение административной деятельности</c:v>
                </c:pt>
                <c:pt idx="3" c:formatCode="&quot;$&quot;#\ ##0">
                  <c:v>Содержание территории и имущества общего пользования</c:v>
                </c:pt>
                <c:pt idx="4" c:formatCode="&quot;$&quot;#\ ##0">
                  <c:v>Затраты по электрооборудование  электроэнергию</c:v>
                </c:pt>
                <c:pt idx="5" c:formatCode="&quot;$&quot;#\ ##0">
                  <c:v>Расчеты с другими СНТ</c:v>
                </c:pt>
              </c:strCache>
            </c:strRef>
          </c:cat>
          <c:val>
            <c:numRef>
              <c:f>{1}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"/>
        <c:axId val="11"/>
      </c:barChart>
      <c:catAx>
        <c:axId val="1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00" baseline="0">
                <a:solidFill>
                  <a:srgbClr val="000000"/>
                </a:solidFill>
                <a:latin typeface="Roboto" charset="0"/>
                <a:ea typeface="+mn-ea"/>
                <a:cs typeface="+mn-cs"/>
              </a:defRPr>
            </a:pPr>
          </a:p>
        </c:txPr>
        <c:crossAx val="11"/>
        <c:crosses val="autoZero"/>
        <c:auto val="1"/>
        <c:lblAlgn val="ctr"/>
        <c:lblOffset val="100"/>
        <c:noMultiLvlLbl val="0"/>
      </c:catAx>
      <c:valAx>
        <c:axId val="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B7B7B7"/>
              </a:solidFill>
              <a:prstDash val="solid"/>
              <a:round/>
            </a:ln>
          </c:spPr>
        </c:majorGridlines>
        <c:minorGridlines>
          <c:spPr>
            <a:ln w="9525" cap="flat" cmpd="sng" algn="ctr">
              <a:solidFill>
                <a:srgbClr val="CCCCCC"/>
              </a:solidFill>
              <a:prstDash val="solid"/>
              <a:round/>
            </a:ln>
          </c:spPr>
        </c:minorGridlines>
        <c:numFmt formatCode="General" sourceLinked="1"/>
        <c:majorTickMark val="none"/>
        <c:minorTickMark val="none"/>
        <c:tickLblPos val="nextTo"/>
        <c:spPr>
          <a:ln w="9525" cap="flat" cmpd="sng" algn="ctr">
            <a:solidFill>
              <a:srgbClr val="8C8C8C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00" baseline="0">
                <a:solidFill>
                  <a:srgbClr val="000000"/>
                </a:solidFill>
                <a:latin typeface="Roboto" charset="0"/>
                <a:ea typeface="+mn-ea"/>
                <a:cs typeface="+mn-cs"/>
              </a:defRPr>
            </a:pPr>
          </a:p>
        </c:txPr>
        <c:crossAx val="10"/>
        <c:crosses val="autoZero"/>
        <c:crossBetween val="between"/>
      </c:valAx>
    </c:plotArea>
    <c:plotVisOnly val="1"/>
    <c:dispBlanksAs val="gap"/>
    <c:showDLblsOverMax val="0"/>
    <c:extLst>
      <c:ext uri="{0b15fc19-7d7d-44ad-8c2d-2c3a37ce22c3}">
        <chartProps xmlns="https://web.wps.cn/et/2018/main" chartId="{2dbc3dd0-9f27-456d-8c3b-fbcdb740ced8}"/>
      </c:ext>
    </c:extLst>
  </c:chart>
  <c:txPr>
    <a:bodyPr rot="0" anchor="t"/>
    <a:lstStyle/>
    <a:p>
      <a:pPr>
        <a:defRPr lang="en-US" sz="1000" b="0" i="0" u="none" strike="noStrike" kern="100">
          <a:solidFill>
            <a:srgbClr val="000000"/>
          </a:solidFill>
          <a:latin typeface="Calibri" panose="020F0502020204030204" charset="-52"/>
        </a:defRPr>
      </a:pPr>
    </a:p>
  </c:txPr>
  <c:printSettings>
    <c:headerFooter/>
    <c:pageMargins b="0.75" l="0.7" r="0.7" t="0.75" header="0.3" footer="0.3"/>
    <c:pageSetup/>
  </c:printSettings>
</c:chartSpace>
</file>

<file path=xl/customStorage/customStorage.xml><?xml version="1.0" encoding="utf-8"?>
<customStorage xmlns="https://web.wps.cn/et/2018/main">
  <book/>
  <sheets/>
</customStorag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19</xdr:row>
      <xdr:rowOff>0</xdr:rowOff>
    </xdr:from>
    <xdr:to>
      <xdr:col>12</xdr:col>
      <xdr:colOff>715645</xdr:colOff>
      <xdr:row>32</xdr:row>
      <xdr:rowOff>171450</xdr:rowOff>
    </xdr:to>
    <xdr:graphicFrame>
      <xdr:nvGraphicFramePr>
        <xdr:cNvPr id="4" name="Chart 2"/>
        <xdr:cNvGraphicFramePr/>
      </xdr:nvGraphicFramePr>
      <xdr:xfrm>
        <a:off x="342265" y="7658100"/>
        <a:ext cx="11906250" cy="3390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R13"/>
  <sheetViews>
    <sheetView workbookViewId="0">
      <pane ySplit="1" topLeftCell="A2" activePane="bottomLeft" state="frozen"/>
      <selection/>
      <selection pane="bottomLeft" activeCell="F7" sqref="F7"/>
    </sheetView>
  </sheetViews>
  <sheetFormatPr defaultColWidth="12.6285714285714" defaultRowHeight="15.75" customHeight="1"/>
  <cols>
    <col min="1" max="1" width="2.24761904761905" customWidth="1"/>
    <col min="2" max="2" width="18.8761904761905" customWidth="1"/>
    <col min="3" max="3" width="2" customWidth="1"/>
    <col min="4" max="4" width="7.85714285714286" customWidth="1"/>
    <col min="5" max="5" width="39" customWidth="1"/>
    <col min="6" max="6" width="14.5047619047619" customWidth="1" outlineLevel="1"/>
    <col min="7" max="7" width="9.62857142857143" customWidth="1" outlineLevel="1"/>
    <col min="8" max="8" width="14.7142857142857" customWidth="1" outlineLevel="1"/>
    <col min="9" max="9" width="15.2857142857143" customWidth="1" outlineLevel="1"/>
    <col min="10" max="10" width="13.8571428571429" customWidth="1" outlineLevel="1"/>
    <col min="11" max="11" width="15.2857142857143" customWidth="1" outlineLevel="1"/>
    <col min="12" max="12" width="12.8571428571429" customWidth="1" outlineLevel="1"/>
    <col min="13" max="13" width="15.1428571428571" customWidth="1" outlineLevel="1"/>
    <col min="14" max="14" width="13.5714285714286" customWidth="1" outlineLevel="1"/>
    <col min="15" max="15" width="13" customWidth="1" outlineLevel="1"/>
    <col min="16" max="16" width="19.4285714285714" customWidth="1" outlineLevel="1"/>
    <col min="17" max="17" width="9.62857142857143" customWidth="1" outlineLevel="1"/>
    <col min="18" max="18" width="28.4285714285714" customWidth="1"/>
  </cols>
  <sheetData>
    <row r="1" ht="38.25" customHeight="1" spans="1:18">
      <c r="A1" s="81"/>
      <c r="B1" s="81"/>
      <c r="C1" s="81"/>
      <c r="D1" s="81"/>
      <c r="E1" s="134" t="s">
        <v>0</v>
      </c>
      <c r="F1" s="16" t="s">
        <v>1</v>
      </c>
      <c r="G1" s="16" t="s">
        <v>2</v>
      </c>
      <c r="H1" s="16" t="s">
        <v>3</v>
      </c>
      <c r="I1" s="16" t="s">
        <v>4</v>
      </c>
      <c r="J1" s="16" t="s">
        <v>5</v>
      </c>
      <c r="K1" s="16" t="s">
        <v>6</v>
      </c>
      <c r="L1" s="16" t="s">
        <v>7</v>
      </c>
      <c r="M1" s="16" t="s">
        <v>8</v>
      </c>
      <c r="N1" s="16" t="s">
        <v>9</v>
      </c>
      <c r="O1" s="16" t="s">
        <v>10</v>
      </c>
      <c r="P1" s="16" t="s">
        <v>11</v>
      </c>
      <c r="Q1" s="16" t="s">
        <v>12</v>
      </c>
      <c r="R1" s="158" t="s">
        <v>13</v>
      </c>
    </row>
    <row r="2" ht="38.25" customHeight="1" spans="1:18">
      <c r="A2" s="135"/>
      <c r="B2" s="136" t="s">
        <v>0</v>
      </c>
      <c r="C2" s="137"/>
      <c r="D2" s="138"/>
      <c r="E2" s="139" t="s">
        <v>14</v>
      </c>
      <c r="F2" s="140">
        <f t="shared" ref="F2:Q2" si="0">SUM(F3:F11)</f>
        <v>423514</v>
      </c>
      <c r="G2" s="140">
        <f t="shared" si="0"/>
        <v>538100</v>
      </c>
      <c r="H2" s="141">
        <f t="shared" si="0"/>
        <v>260674.22</v>
      </c>
      <c r="I2" s="140">
        <f t="shared" si="0"/>
        <v>286600</v>
      </c>
      <c r="J2" s="140">
        <f t="shared" si="0"/>
        <v>171000</v>
      </c>
      <c r="K2" s="141">
        <f t="shared" si="0"/>
        <v>267959.27</v>
      </c>
      <c r="L2" s="140">
        <f t="shared" si="0"/>
        <v>144600</v>
      </c>
      <c r="M2" s="140">
        <f t="shared" si="0"/>
        <v>77100</v>
      </c>
      <c r="N2" s="140">
        <f t="shared" si="0"/>
        <v>75600</v>
      </c>
      <c r="O2" s="140">
        <f t="shared" si="0"/>
        <v>110100</v>
      </c>
      <c r="P2" s="141">
        <f t="shared" si="0"/>
        <v>244999.12</v>
      </c>
      <c r="Q2" s="140">
        <f t="shared" si="0"/>
        <v>0</v>
      </c>
      <c r="R2" s="159">
        <f t="shared" ref="R2:R11" si="1">SUM(F2:Q2)</f>
        <v>2600246.61</v>
      </c>
    </row>
    <row r="3" ht="19.5" customHeight="1" outlineLevel="1" spans="1:18">
      <c r="A3" s="142"/>
      <c r="B3" s="143"/>
      <c r="C3" s="144"/>
      <c r="D3" s="145"/>
      <c r="E3" s="95" t="s">
        <v>15</v>
      </c>
      <c r="F3" s="97">
        <v>105101</v>
      </c>
      <c r="G3" s="97">
        <v>16600</v>
      </c>
      <c r="H3" s="97">
        <v>15000</v>
      </c>
      <c r="I3" s="97">
        <v>17000</v>
      </c>
      <c r="J3" s="97">
        <v>14900</v>
      </c>
      <c r="K3" s="97">
        <v>32000</v>
      </c>
      <c r="L3" s="97"/>
      <c r="M3" s="97">
        <v>6000</v>
      </c>
      <c r="N3" s="97">
        <v>2000</v>
      </c>
      <c r="O3" s="97">
        <v>17000</v>
      </c>
      <c r="P3" s="97">
        <v>16000</v>
      </c>
      <c r="Q3" s="97"/>
      <c r="R3" s="129">
        <f t="shared" si="1"/>
        <v>241601</v>
      </c>
    </row>
    <row r="4" ht="19.5" customHeight="1" outlineLevel="1" spans="1:18">
      <c r="A4" s="142"/>
      <c r="B4" s="143"/>
      <c r="C4" s="144"/>
      <c r="D4" s="145"/>
      <c r="E4" s="95" t="s">
        <v>16</v>
      </c>
      <c r="F4" s="97">
        <v>251508</v>
      </c>
      <c r="G4" s="97">
        <v>496500</v>
      </c>
      <c r="H4" s="97">
        <v>197760</v>
      </c>
      <c r="I4" s="97">
        <v>266600</v>
      </c>
      <c r="J4" s="97">
        <v>149100</v>
      </c>
      <c r="K4" s="97">
        <v>187600</v>
      </c>
      <c r="L4" s="97">
        <v>143600</v>
      </c>
      <c r="M4" s="97">
        <v>70100</v>
      </c>
      <c r="N4" s="97">
        <v>61100</v>
      </c>
      <c r="O4" s="97">
        <v>67600</v>
      </c>
      <c r="P4" s="97">
        <v>195100</v>
      </c>
      <c r="Q4" s="97"/>
      <c r="R4" s="126">
        <f t="shared" si="1"/>
        <v>2086568</v>
      </c>
    </row>
    <row r="5" ht="19.5" customHeight="1" outlineLevel="1" spans="1:18">
      <c r="A5" s="142"/>
      <c r="B5" s="143"/>
      <c r="C5" s="144"/>
      <c r="D5" s="145"/>
      <c r="E5" s="95" t="s">
        <v>17</v>
      </c>
      <c r="F5" s="97">
        <v>31916</v>
      </c>
      <c r="G5" s="97">
        <v>11500</v>
      </c>
      <c r="H5" s="97">
        <v>14500</v>
      </c>
      <c r="I5" s="97">
        <v>1000</v>
      </c>
      <c r="J5" s="97">
        <v>7000</v>
      </c>
      <c r="K5" s="97">
        <v>5000</v>
      </c>
      <c r="L5" s="97">
        <v>1000</v>
      </c>
      <c r="M5" s="97">
        <v>1000</v>
      </c>
      <c r="N5" s="97">
        <v>10500</v>
      </c>
      <c r="O5" s="97">
        <v>1000</v>
      </c>
      <c r="P5" s="97">
        <v>3000</v>
      </c>
      <c r="Q5" s="97"/>
      <c r="R5" s="129">
        <f t="shared" si="1"/>
        <v>87416</v>
      </c>
    </row>
    <row r="6" ht="19.5" customHeight="1" outlineLevel="1" spans="1:18">
      <c r="A6" s="142"/>
      <c r="B6" s="143"/>
      <c r="C6" s="144"/>
      <c r="D6" s="145"/>
      <c r="E6" s="95" t="s">
        <v>18</v>
      </c>
      <c r="F6" s="97"/>
      <c r="G6" s="97"/>
      <c r="H6" s="97">
        <v>10000</v>
      </c>
      <c r="I6" s="97"/>
      <c r="J6" s="97"/>
      <c r="K6" s="97"/>
      <c r="L6" s="97"/>
      <c r="M6" s="97"/>
      <c r="N6" s="97"/>
      <c r="O6" s="97"/>
      <c r="P6" s="97">
        <v>5000</v>
      </c>
      <c r="Q6" s="97"/>
      <c r="R6" s="129">
        <f t="shared" si="1"/>
        <v>15000</v>
      </c>
    </row>
    <row r="7" ht="19.5" customHeight="1" outlineLevel="1" spans="1:18">
      <c r="A7" s="142"/>
      <c r="B7" s="143"/>
      <c r="C7" s="144"/>
      <c r="D7" s="145"/>
      <c r="E7" s="95" t="s">
        <v>19</v>
      </c>
      <c r="F7" s="97">
        <v>3489</v>
      </c>
      <c r="G7" s="97">
        <v>1500</v>
      </c>
      <c r="H7" s="97"/>
      <c r="I7" s="97">
        <v>1000</v>
      </c>
      <c r="J7" s="97"/>
      <c r="K7" s="97"/>
      <c r="L7" s="97"/>
      <c r="M7" s="97"/>
      <c r="N7" s="97">
        <v>2000</v>
      </c>
      <c r="O7" s="97">
        <v>1000</v>
      </c>
      <c r="P7" s="97"/>
      <c r="Q7" s="97"/>
      <c r="R7" s="129">
        <f t="shared" si="1"/>
        <v>8989</v>
      </c>
    </row>
    <row r="8" ht="19.5" customHeight="1" outlineLevel="1" spans="1:18">
      <c r="A8" s="142"/>
      <c r="B8" s="143"/>
      <c r="C8" s="144"/>
      <c r="D8" s="145"/>
      <c r="E8" s="95" t="s">
        <v>20</v>
      </c>
      <c r="F8" s="97"/>
      <c r="G8" s="97">
        <v>10000</v>
      </c>
      <c r="H8" s="97"/>
      <c r="I8" s="97">
        <v>1000</v>
      </c>
      <c r="J8" s="97"/>
      <c r="K8" s="97"/>
      <c r="L8" s="97"/>
      <c r="M8" s="97"/>
      <c r="N8" s="97"/>
      <c r="O8" s="97">
        <v>8000</v>
      </c>
      <c r="P8" s="97"/>
      <c r="Q8" s="97"/>
      <c r="R8" s="129">
        <f t="shared" si="1"/>
        <v>19000</v>
      </c>
    </row>
    <row r="9" ht="19.5" customHeight="1" outlineLevel="1" spans="1:18">
      <c r="A9" s="142"/>
      <c r="B9" s="143"/>
      <c r="C9" s="144"/>
      <c r="D9" s="145"/>
      <c r="E9" s="95" t="s">
        <v>21</v>
      </c>
      <c r="F9" s="97"/>
      <c r="G9" s="97"/>
      <c r="H9" s="97"/>
      <c r="I9" s="97"/>
      <c r="J9" s="97"/>
      <c r="K9" s="97"/>
      <c r="L9" s="97"/>
      <c r="M9" s="97"/>
      <c r="N9" s="97"/>
      <c r="O9" s="97"/>
      <c r="P9" s="97">
        <v>14000</v>
      </c>
      <c r="Q9" s="97"/>
      <c r="R9" s="129">
        <f t="shared" si="1"/>
        <v>14000</v>
      </c>
    </row>
    <row r="10" ht="19.5" customHeight="1" outlineLevel="1" spans="1:18">
      <c r="A10" s="142"/>
      <c r="B10" s="143"/>
      <c r="C10" s="144"/>
      <c r="D10" s="145"/>
      <c r="E10" s="95" t="s">
        <v>22</v>
      </c>
      <c r="F10" s="97">
        <v>31500</v>
      </c>
      <c r="G10" s="97">
        <v>2000</v>
      </c>
      <c r="H10" s="97"/>
      <c r="I10" s="97"/>
      <c r="J10" s="97"/>
      <c r="K10" s="97"/>
      <c r="L10" s="97"/>
      <c r="M10" s="97"/>
      <c r="N10" s="97"/>
      <c r="O10" s="97">
        <v>15500</v>
      </c>
      <c r="P10" s="97"/>
      <c r="Q10" s="97"/>
      <c r="R10" s="129">
        <f t="shared" si="1"/>
        <v>49000</v>
      </c>
    </row>
    <row r="11" ht="19.5" customHeight="1" spans="1:18">
      <c r="A11" s="142"/>
      <c r="B11" s="146"/>
      <c r="C11" s="147"/>
      <c r="D11" s="148"/>
      <c r="E11" s="95" t="s">
        <v>23</v>
      </c>
      <c r="F11" s="97"/>
      <c r="G11" s="97"/>
      <c r="H11" s="96">
        <v>23414.22</v>
      </c>
      <c r="I11" s="97"/>
      <c r="J11" s="97"/>
      <c r="K11" s="96">
        <v>43359.27</v>
      </c>
      <c r="L11" s="97"/>
      <c r="M11" s="97"/>
      <c r="N11" s="97"/>
      <c r="O11" s="97"/>
      <c r="P11" s="96">
        <f>11199.12+700</f>
        <v>11899.12</v>
      </c>
      <c r="Q11" s="97"/>
      <c r="R11" s="129">
        <f t="shared" si="1"/>
        <v>78672.61</v>
      </c>
    </row>
    <row r="12" ht="19.5" hidden="1" customHeight="1" spans="1:18">
      <c r="A12" s="149"/>
      <c r="B12" s="150"/>
      <c r="C12" s="151"/>
      <c r="D12" s="152"/>
      <c r="E12" s="153"/>
      <c r="F12" s="154"/>
      <c r="G12" s="154"/>
      <c r="H12" s="154"/>
      <c r="I12" s="154"/>
      <c r="J12" s="154"/>
      <c r="K12" s="154"/>
      <c r="L12" s="154"/>
      <c r="M12" s="154"/>
      <c r="N12" s="154"/>
      <c r="O12" s="154"/>
      <c r="P12" s="154"/>
      <c r="Q12" s="154"/>
      <c r="R12" s="160"/>
    </row>
    <row r="13" ht="19.5" customHeight="1" spans="1:18">
      <c r="A13" s="155"/>
      <c r="B13" s="155"/>
      <c r="C13" s="155"/>
      <c r="D13" s="156"/>
      <c r="E13" s="155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61"/>
    </row>
  </sheetData>
  <mergeCells count="1">
    <mergeCell ref="B2:D11"/>
  </mergeCells>
  <pageMargins left="0.75" right="0.75" top="1" bottom="1" header="0.5" footer="0.5"/>
  <pageSetup paperSize="9" fitToWidth="0" pageOrder="overThenDown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T39"/>
  <sheetViews>
    <sheetView workbookViewId="0">
      <pane ySplit="1" topLeftCell="A2" activePane="bottomLeft" state="frozen"/>
      <selection/>
      <selection pane="bottomLeft" activeCell="S1" sqref="S1"/>
    </sheetView>
  </sheetViews>
  <sheetFormatPr defaultColWidth="12.6285714285714" defaultRowHeight="15.75" customHeight="1"/>
  <cols>
    <col min="1" max="1" width="2.24761904761905" customWidth="1"/>
    <col min="2" max="2" width="24.5714285714286" customWidth="1"/>
    <col min="3" max="4" width="2" customWidth="1"/>
    <col min="5" max="5" width="45.6285714285714" customWidth="1"/>
    <col min="6" max="6" width="13.1333333333333" customWidth="1" outlineLevel="1"/>
    <col min="7" max="7" width="15" customWidth="1" outlineLevel="1"/>
    <col min="8" max="8" width="13.8571428571429" customWidth="1" outlineLevel="1"/>
    <col min="9" max="9" width="11.247619047619" customWidth="1" outlineLevel="1"/>
    <col min="10" max="11" width="14.1428571428571" customWidth="1" outlineLevel="1"/>
    <col min="12" max="12" width="15" customWidth="1" outlineLevel="1"/>
    <col min="13" max="13" width="14.4285714285714" customWidth="1" outlineLevel="1"/>
    <col min="14" max="14" width="15.5714285714286" customWidth="1" outlineLevel="1"/>
    <col min="15" max="15" width="12.7142857142857" customWidth="1" outlineLevel="1"/>
    <col min="16" max="16" width="12.247619047619" customWidth="1" outlineLevel="1"/>
    <col min="17" max="17" width="15.8571428571429" customWidth="1" outlineLevel="1"/>
    <col min="18" max="18" width="19.8571428571429" customWidth="1"/>
    <col min="19" max="19" width="24.1428571428571" customWidth="1"/>
    <col min="20" max="20" width="25" customWidth="1"/>
  </cols>
  <sheetData>
    <row r="1" ht="38.25" customHeight="1" spans="1:20">
      <c r="A1" s="78"/>
      <c r="B1" s="79"/>
      <c r="C1" s="80"/>
      <c r="D1" s="81"/>
      <c r="E1" s="82" t="s">
        <v>24</v>
      </c>
      <c r="F1" s="83" t="s">
        <v>1</v>
      </c>
      <c r="G1" s="83" t="s">
        <v>2</v>
      </c>
      <c r="H1" s="83" t="s">
        <v>3</v>
      </c>
      <c r="I1" s="83" t="s">
        <v>4</v>
      </c>
      <c r="J1" s="83" t="s">
        <v>5</v>
      </c>
      <c r="K1" s="83" t="s">
        <v>6</v>
      </c>
      <c r="L1" s="83" t="s">
        <v>7</v>
      </c>
      <c r="M1" s="83" t="s">
        <v>8</v>
      </c>
      <c r="N1" s="83" t="s">
        <v>9</v>
      </c>
      <c r="O1" s="83" t="s">
        <v>10</v>
      </c>
      <c r="P1" s="83" t="s">
        <v>11</v>
      </c>
      <c r="Q1" s="83" t="s">
        <v>12</v>
      </c>
      <c r="R1" s="121" t="s">
        <v>13</v>
      </c>
      <c r="S1" s="122" t="s">
        <v>25</v>
      </c>
      <c r="T1" s="122" t="s">
        <v>26</v>
      </c>
    </row>
    <row r="2" ht="38.25" customHeight="1" spans="1:20">
      <c r="A2" s="84"/>
      <c r="B2" s="85" t="s">
        <v>27</v>
      </c>
      <c r="C2" s="86"/>
      <c r="D2" s="87"/>
      <c r="E2" s="88" t="s">
        <v>14</v>
      </c>
      <c r="F2" s="89">
        <f t="shared" ref="F2:Q2" si="0">SUM(F3:F6)</f>
        <v>137254.16</v>
      </c>
      <c r="G2" s="89">
        <f t="shared" si="0"/>
        <v>58750</v>
      </c>
      <c r="H2" s="90">
        <f t="shared" si="0"/>
        <v>58750</v>
      </c>
      <c r="I2" s="90">
        <f t="shared" si="0"/>
        <v>80000</v>
      </c>
      <c r="J2" s="90">
        <f t="shared" si="0"/>
        <v>80000</v>
      </c>
      <c r="K2" s="90">
        <f t="shared" si="0"/>
        <v>80000</v>
      </c>
      <c r="L2" s="90">
        <f t="shared" si="0"/>
        <v>80000</v>
      </c>
      <c r="M2" s="90">
        <f t="shared" si="0"/>
        <v>80000</v>
      </c>
      <c r="N2" s="90">
        <f t="shared" si="0"/>
        <v>80000</v>
      </c>
      <c r="O2" s="90">
        <f t="shared" si="0"/>
        <v>80000</v>
      </c>
      <c r="P2" s="90">
        <f t="shared" si="0"/>
        <v>58750</v>
      </c>
      <c r="Q2" s="90">
        <f t="shared" si="0"/>
        <v>0</v>
      </c>
      <c r="R2" s="123">
        <f>SUM(F2:Q2)</f>
        <v>873504.16</v>
      </c>
      <c r="S2" s="124">
        <f>SUM(S3:S6)</f>
        <v>1020000</v>
      </c>
      <c r="T2" s="125">
        <f>S2-R2</f>
        <v>146495.84</v>
      </c>
    </row>
    <row r="3" ht="19.5" customHeight="1" outlineLevel="1" spans="1:20">
      <c r="A3" s="91"/>
      <c r="B3" s="92"/>
      <c r="C3" s="93"/>
      <c r="D3" s="94"/>
      <c r="E3" s="95" t="s">
        <v>28</v>
      </c>
      <c r="F3" s="96">
        <f>28668.92+30000</f>
        <v>58668.92</v>
      </c>
      <c r="G3" s="96">
        <v>30000</v>
      </c>
      <c r="H3" s="97">
        <v>30000</v>
      </c>
      <c r="I3" s="97">
        <v>30000</v>
      </c>
      <c r="J3" s="97">
        <v>30000</v>
      </c>
      <c r="K3" s="97">
        <v>30000</v>
      </c>
      <c r="L3" s="97">
        <v>30000</v>
      </c>
      <c r="M3" s="97">
        <v>30000</v>
      </c>
      <c r="N3" s="97">
        <v>30000</v>
      </c>
      <c r="O3" s="97">
        <v>30000</v>
      </c>
      <c r="P3" s="97">
        <v>30000</v>
      </c>
      <c r="Q3" s="97"/>
      <c r="R3" s="126">
        <f>SUM(F3:Q3)</f>
        <v>358668.92</v>
      </c>
      <c r="S3" s="127">
        <v>360000</v>
      </c>
      <c r="T3" s="128">
        <f>S3-R3</f>
        <v>1331.08000000002</v>
      </c>
    </row>
    <row r="4" ht="19.5" customHeight="1" outlineLevel="1" spans="1:20">
      <c r="A4" s="91"/>
      <c r="B4" s="92"/>
      <c r="C4" s="93"/>
      <c r="D4" s="98"/>
      <c r="E4" s="95" t="s">
        <v>29</v>
      </c>
      <c r="F4" s="96">
        <v>30784.04</v>
      </c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126">
        <f>SUM(F4:Q4)</f>
        <v>30784.04</v>
      </c>
      <c r="S4" s="127"/>
      <c r="T4" s="128">
        <f>S4-R4</f>
        <v>-30784.04</v>
      </c>
    </row>
    <row r="5" ht="19.5" customHeight="1" outlineLevel="1" spans="1:20">
      <c r="A5" s="91"/>
      <c r="B5" s="92"/>
      <c r="C5" s="93"/>
      <c r="D5" s="99"/>
      <c r="E5" s="95" t="s">
        <v>30</v>
      </c>
      <c r="F5" s="97">
        <v>8750</v>
      </c>
      <c r="G5" s="97">
        <v>8750</v>
      </c>
      <c r="H5" s="97">
        <v>8750</v>
      </c>
      <c r="I5" s="97">
        <v>30000</v>
      </c>
      <c r="J5" s="97">
        <v>30000</v>
      </c>
      <c r="K5" s="97">
        <v>30000</v>
      </c>
      <c r="L5" s="97">
        <v>30000</v>
      </c>
      <c r="M5" s="97">
        <v>30000</v>
      </c>
      <c r="N5" s="97">
        <v>30000</v>
      </c>
      <c r="O5" s="97">
        <v>30000</v>
      </c>
      <c r="P5" s="97">
        <v>8750</v>
      </c>
      <c r="Q5" s="97"/>
      <c r="R5" s="129">
        <f>SUM(F5:Q5)</f>
        <v>245000</v>
      </c>
      <c r="S5" s="127">
        <v>420000</v>
      </c>
      <c r="T5" s="128">
        <f>S5-R5</f>
        <v>175000</v>
      </c>
    </row>
    <row r="6" ht="19.5" customHeight="1" spans="1:20">
      <c r="A6" s="91"/>
      <c r="B6" s="100"/>
      <c r="C6" s="93"/>
      <c r="D6" s="101"/>
      <c r="E6" s="95" t="s">
        <v>31</v>
      </c>
      <c r="F6" s="96">
        <f>32094.68+6956.52</f>
        <v>39051.2</v>
      </c>
      <c r="G6" s="97">
        <v>20000</v>
      </c>
      <c r="H6" s="97">
        <v>20000</v>
      </c>
      <c r="I6" s="97">
        <v>20000</v>
      </c>
      <c r="J6" s="97">
        <v>20000</v>
      </c>
      <c r="K6" s="97">
        <v>20000</v>
      </c>
      <c r="L6" s="97">
        <v>20000</v>
      </c>
      <c r="M6" s="97">
        <v>20000</v>
      </c>
      <c r="N6" s="97">
        <v>20000</v>
      </c>
      <c r="O6" s="97">
        <v>20000</v>
      </c>
      <c r="P6" s="97">
        <v>20000</v>
      </c>
      <c r="Q6" s="97"/>
      <c r="R6" s="126">
        <f>SUM(F6:Q6)</f>
        <v>239051.2</v>
      </c>
      <c r="S6" s="127">
        <v>240000</v>
      </c>
      <c r="T6" s="128">
        <f>S6-R6</f>
        <v>948.799999999988</v>
      </c>
    </row>
    <row r="7" ht="19.5" hidden="1" customHeight="1" spans="1:20">
      <c r="A7" s="102"/>
      <c r="B7" s="103"/>
      <c r="C7" s="104"/>
      <c r="D7" s="105"/>
      <c r="E7" s="10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130"/>
      <c r="S7" s="125"/>
      <c r="T7" s="128"/>
    </row>
    <row r="8" ht="38.25" customHeight="1" spans="1:20">
      <c r="A8" s="91"/>
      <c r="B8" s="107" t="s">
        <v>32</v>
      </c>
      <c r="C8" s="93"/>
      <c r="D8" s="108"/>
      <c r="E8" s="88" t="s">
        <v>14</v>
      </c>
      <c r="F8" s="89">
        <f t="shared" ref="F8:Q8" si="1">SUM(F9:F12)</f>
        <v>69574.47</v>
      </c>
      <c r="G8" s="89">
        <f t="shared" si="1"/>
        <v>39038.63</v>
      </c>
      <c r="H8" s="89">
        <f t="shared" si="1"/>
        <v>39920.06</v>
      </c>
      <c r="I8" s="89">
        <f t="shared" si="1"/>
        <v>25746.02</v>
      </c>
      <c r="J8" s="89">
        <f t="shared" si="1"/>
        <v>24867.99</v>
      </c>
      <c r="K8" s="89">
        <f t="shared" si="1"/>
        <v>25021.35</v>
      </c>
      <c r="L8" s="90">
        <f t="shared" si="1"/>
        <v>40535</v>
      </c>
      <c r="M8" s="90">
        <f t="shared" si="1"/>
        <v>25120</v>
      </c>
      <c r="N8" s="89">
        <f t="shared" si="1"/>
        <v>24012</v>
      </c>
      <c r="O8" s="89">
        <f t="shared" si="1"/>
        <v>58930</v>
      </c>
      <c r="P8" s="89">
        <f t="shared" si="1"/>
        <v>22255.27</v>
      </c>
      <c r="Q8" s="90">
        <f t="shared" si="1"/>
        <v>0</v>
      </c>
      <c r="R8" s="131">
        <f>SUM(F8:Q8)</f>
        <v>395020.79</v>
      </c>
      <c r="S8" s="125">
        <v>368040</v>
      </c>
      <c r="T8" s="125">
        <f>S8-R8</f>
        <v>-26980.79</v>
      </c>
    </row>
    <row r="9" ht="19.5" customHeight="1" outlineLevel="1" spans="1:20">
      <c r="A9" s="91"/>
      <c r="B9" s="92"/>
      <c r="C9" s="93"/>
      <c r="D9" s="98"/>
      <c r="E9" s="95" t="s">
        <v>33</v>
      </c>
      <c r="F9" s="96">
        <v>20368.59</v>
      </c>
      <c r="G9" s="96">
        <f>136.87+20530.29+117.5+21444-3819</f>
        <v>38409.66</v>
      </c>
      <c r="H9" s="96">
        <v>17742.5</v>
      </c>
      <c r="I9" s="97">
        <v>24160</v>
      </c>
      <c r="J9" s="97">
        <v>24160</v>
      </c>
      <c r="K9" s="97">
        <v>24160</v>
      </c>
      <c r="L9" s="97">
        <v>24160</v>
      </c>
      <c r="M9" s="97">
        <v>24160</v>
      </c>
      <c r="N9" s="97">
        <v>23664</v>
      </c>
      <c r="O9" s="97">
        <v>24160</v>
      </c>
      <c r="P9" s="96">
        <v>17742.5</v>
      </c>
      <c r="Q9" s="97"/>
      <c r="R9" s="126">
        <f>SUM(F9:Q9)</f>
        <v>262887.25</v>
      </c>
      <c r="S9" s="127">
        <v>308040</v>
      </c>
      <c r="T9" s="128">
        <f>S9-R9</f>
        <v>45152.75</v>
      </c>
    </row>
    <row r="10" ht="19.5" customHeight="1" outlineLevel="1" spans="1:20">
      <c r="A10" s="91"/>
      <c r="B10" s="92"/>
      <c r="C10" s="93"/>
      <c r="D10" s="99"/>
      <c r="E10" s="95" t="s">
        <v>34</v>
      </c>
      <c r="F10" s="97">
        <v>25964</v>
      </c>
      <c r="G10" s="97"/>
      <c r="H10" s="97"/>
      <c r="I10" s="97"/>
      <c r="J10" s="97"/>
      <c r="K10" s="97"/>
      <c r="L10" s="97"/>
      <c r="M10" s="97"/>
      <c r="N10" s="97"/>
      <c r="O10" s="97">
        <v>17082</v>
      </c>
      <c r="P10" s="97">
        <v>657</v>
      </c>
      <c r="Q10" s="97"/>
      <c r="R10" s="129">
        <f>SUM(F10:Q10)</f>
        <v>43703</v>
      </c>
      <c r="S10" s="127">
        <v>35000</v>
      </c>
      <c r="T10" s="128">
        <f>S10-R10</f>
        <v>-8703</v>
      </c>
    </row>
    <row r="11" ht="19.5" customHeight="1" outlineLevel="1" spans="1:20">
      <c r="A11" s="91"/>
      <c r="B11" s="92"/>
      <c r="C11" s="93"/>
      <c r="D11" s="98"/>
      <c r="E11" s="95" t="s">
        <v>35</v>
      </c>
      <c r="F11" s="96">
        <f>360+250+800+264.32+133.91+6.83+198.82</f>
        <v>2013.88</v>
      </c>
      <c r="G11" s="96">
        <f>360+7.72+127.79+127.78+5.68</f>
        <v>628.97</v>
      </c>
      <c r="H11" s="96">
        <v>715.56</v>
      </c>
      <c r="I11" s="96">
        <v>883.02</v>
      </c>
      <c r="J11" s="96">
        <v>707.99</v>
      </c>
      <c r="K11" s="96">
        <v>861.35</v>
      </c>
      <c r="L11" s="97">
        <v>348</v>
      </c>
      <c r="M11" s="97">
        <v>348</v>
      </c>
      <c r="N11" s="97">
        <v>348</v>
      </c>
      <c r="O11" s="97">
        <v>2175</v>
      </c>
      <c r="P11" s="96">
        <v>1630.77</v>
      </c>
      <c r="Q11" s="97"/>
      <c r="R11" s="126">
        <f>SUM(F11:Q11)</f>
        <v>10660.54</v>
      </c>
      <c r="S11" s="127">
        <v>15000</v>
      </c>
      <c r="T11" s="128">
        <f>S11-R11</f>
        <v>4339.46</v>
      </c>
    </row>
    <row r="12" ht="19.5" customHeight="1" outlineLevel="1" spans="1:20">
      <c r="A12" s="91"/>
      <c r="B12" s="100"/>
      <c r="C12" s="93"/>
      <c r="D12" s="99"/>
      <c r="E12" s="95" t="s">
        <v>36</v>
      </c>
      <c r="F12" s="97">
        <v>21228</v>
      </c>
      <c r="G12" s="97"/>
      <c r="H12" s="97">
        <v>21462</v>
      </c>
      <c r="I12" s="96">
        <v>703</v>
      </c>
      <c r="J12" s="97"/>
      <c r="K12" s="97"/>
      <c r="L12" s="97">
        <v>16027</v>
      </c>
      <c r="M12" s="97">
        <v>612</v>
      </c>
      <c r="N12" s="97"/>
      <c r="O12" s="97">
        <v>15513</v>
      </c>
      <c r="P12" s="97">
        <v>2225</v>
      </c>
      <c r="Q12" s="97"/>
      <c r="R12" s="129">
        <f>SUM(F12:Q12)</f>
        <v>77770</v>
      </c>
      <c r="S12" s="127">
        <v>10000</v>
      </c>
      <c r="T12" s="128">
        <f>S12-R12</f>
        <v>-67770</v>
      </c>
    </row>
    <row r="13" ht="19.5" hidden="1" customHeight="1" spans="1:20">
      <c r="A13" s="102"/>
      <c r="B13" s="103"/>
      <c r="C13" s="104"/>
      <c r="D13" s="105"/>
      <c r="E13" s="95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130"/>
      <c r="S13" s="125"/>
      <c r="T13" s="128"/>
    </row>
    <row r="14" ht="47" customHeight="1" spans="1:20">
      <c r="A14" s="91"/>
      <c r="B14" s="107" t="s">
        <v>37</v>
      </c>
      <c r="C14" s="93"/>
      <c r="D14" s="108"/>
      <c r="E14" s="88" t="s">
        <v>14</v>
      </c>
      <c r="F14" s="90">
        <f t="shared" ref="F14:Q14" si="2">SUM(F15:F20)</f>
        <v>0</v>
      </c>
      <c r="G14" s="89">
        <f t="shared" si="2"/>
        <v>9086.68</v>
      </c>
      <c r="H14" s="90">
        <f t="shared" si="2"/>
        <v>1199.54</v>
      </c>
      <c r="I14" s="90">
        <f t="shared" si="2"/>
        <v>12058</v>
      </c>
      <c r="J14" s="89">
        <f t="shared" si="2"/>
        <v>53848.96</v>
      </c>
      <c r="K14" s="89">
        <f t="shared" si="2"/>
        <v>25676</v>
      </c>
      <c r="L14" s="90">
        <f t="shared" si="2"/>
        <v>7950</v>
      </c>
      <c r="M14" s="90">
        <f t="shared" si="2"/>
        <v>0</v>
      </c>
      <c r="N14" s="90">
        <f t="shared" si="2"/>
        <v>1000</v>
      </c>
      <c r="O14" s="90">
        <f t="shared" si="2"/>
        <v>0</v>
      </c>
      <c r="P14" s="89">
        <f t="shared" si="2"/>
        <v>13457.83</v>
      </c>
      <c r="Q14" s="90">
        <f t="shared" si="2"/>
        <v>0</v>
      </c>
      <c r="R14" s="132">
        <f t="shared" ref="R14:R20" si="3">SUM(F14:Q14)</f>
        <v>124277.01</v>
      </c>
      <c r="S14" s="125">
        <v>99200</v>
      </c>
      <c r="T14" s="125">
        <f t="shared" ref="T14:T20" si="4">S14-R14</f>
        <v>-25077.01</v>
      </c>
    </row>
    <row r="15" ht="19.5" customHeight="1" outlineLevel="1" spans="1:20">
      <c r="A15" s="91"/>
      <c r="B15" s="92"/>
      <c r="C15" s="93"/>
      <c r="D15" s="98"/>
      <c r="E15" s="95" t="s">
        <v>38</v>
      </c>
      <c r="F15" s="97"/>
      <c r="G15" s="96">
        <v>3132</v>
      </c>
      <c r="H15" s="97">
        <v>836</v>
      </c>
      <c r="I15" s="97">
        <v>158</v>
      </c>
      <c r="J15" s="97"/>
      <c r="K15" s="96">
        <v>4430</v>
      </c>
      <c r="L15" s="97">
        <v>3000</v>
      </c>
      <c r="M15" s="97"/>
      <c r="N15" s="97">
        <v>1000</v>
      </c>
      <c r="O15" s="97"/>
      <c r="P15" s="97"/>
      <c r="Q15" s="97"/>
      <c r="R15" s="129">
        <f t="shared" si="3"/>
        <v>12556</v>
      </c>
      <c r="S15" s="127">
        <v>7000</v>
      </c>
      <c r="T15" s="128">
        <f t="shared" si="4"/>
        <v>-5556</v>
      </c>
    </row>
    <row r="16" ht="19.5" customHeight="1" outlineLevel="1" spans="1:20">
      <c r="A16" s="91"/>
      <c r="B16" s="92"/>
      <c r="C16" s="93"/>
      <c r="D16" s="98"/>
      <c r="E16" s="95" t="s">
        <v>39</v>
      </c>
      <c r="F16" s="97"/>
      <c r="G16" s="97">
        <v>1537</v>
      </c>
      <c r="H16" s="97"/>
      <c r="I16" s="97"/>
      <c r="J16" s="97"/>
      <c r="K16" s="96">
        <v>1247</v>
      </c>
      <c r="L16" s="97">
        <v>1650</v>
      </c>
      <c r="M16" s="97"/>
      <c r="N16" s="97"/>
      <c r="O16" s="97"/>
      <c r="P16" s="97"/>
      <c r="Q16" s="97"/>
      <c r="R16" s="129">
        <f t="shared" si="3"/>
        <v>4434</v>
      </c>
      <c r="S16" s="127">
        <v>13000</v>
      </c>
      <c r="T16" s="128">
        <f t="shared" si="4"/>
        <v>8566</v>
      </c>
    </row>
    <row r="17" ht="19.5" customHeight="1" outlineLevel="1" spans="1:20">
      <c r="A17" s="91"/>
      <c r="B17" s="92"/>
      <c r="C17" s="93"/>
      <c r="D17" s="98"/>
      <c r="E17" s="95" t="s">
        <v>40</v>
      </c>
      <c r="F17" s="97"/>
      <c r="G17" s="97"/>
      <c r="H17" s="97"/>
      <c r="I17" s="97"/>
      <c r="J17" s="96">
        <v>24499</v>
      </c>
      <c r="K17" s="97">
        <v>19999</v>
      </c>
      <c r="L17" s="97"/>
      <c r="M17" s="97"/>
      <c r="N17" s="97"/>
      <c r="O17" s="97"/>
      <c r="P17" s="97"/>
      <c r="Q17" s="97"/>
      <c r="R17" s="129">
        <f t="shared" si="3"/>
        <v>44498</v>
      </c>
      <c r="S17" s="127">
        <v>25000</v>
      </c>
      <c r="T17" s="128">
        <f t="shared" si="4"/>
        <v>-19498</v>
      </c>
    </row>
    <row r="18" ht="19.5" customHeight="1" outlineLevel="1" spans="1:20">
      <c r="A18" s="91"/>
      <c r="B18" s="92"/>
      <c r="C18" s="93"/>
      <c r="D18" s="98"/>
      <c r="E18" s="95" t="s">
        <v>41</v>
      </c>
      <c r="F18" s="97"/>
      <c r="G18" s="96">
        <f>999.68+1318</f>
        <v>2317.68</v>
      </c>
      <c r="H18" s="96">
        <v>363.54</v>
      </c>
      <c r="I18" s="97"/>
      <c r="J18" s="96">
        <v>564.96</v>
      </c>
      <c r="K18" s="97"/>
      <c r="L18" s="97"/>
      <c r="M18" s="97"/>
      <c r="N18" s="97"/>
      <c r="O18" s="97"/>
      <c r="P18" s="96">
        <v>299.83</v>
      </c>
      <c r="Q18" s="97"/>
      <c r="R18" s="129">
        <f t="shared" si="3"/>
        <v>3546.01</v>
      </c>
      <c r="S18" s="127">
        <v>15000</v>
      </c>
      <c r="T18" s="128">
        <f t="shared" si="4"/>
        <v>11453.99</v>
      </c>
    </row>
    <row r="19" ht="19.5" customHeight="1" outlineLevel="1" spans="1:20">
      <c r="A19" s="91"/>
      <c r="B19" s="92"/>
      <c r="C19" s="93"/>
      <c r="D19" s="98"/>
      <c r="E19" s="95" t="s">
        <v>42</v>
      </c>
      <c r="F19" s="97"/>
      <c r="G19" s="97">
        <v>2100</v>
      </c>
      <c r="H19" s="97"/>
      <c r="I19" s="97">
        <v>11900</v>
      </c>
      <c r="J19" s="97">
        <v>28785</v>
      </c>
      <c r="K19" s="97"/>
      <c r="L19" s="97">
        <v>3300</v>
      </c>
      <c r="M19" s="97"/>
      <c r="N19" s="97"/>
      <c r="O19" s="97"/>
      <c r="P19" s="97"/>
      <c r="Q19" s="97"/>
      <c r="R19" s="129">
        <f t="shared" si="3"/>
        <v>46085</v>
      </c>
      <c r="S19" s="127">
        <v>26000</v>
      </c>
      <c r="T19" s="128">
        <f t="shared" si="4"/>
        <v>-20085</v>
      </c>
    </row>
    <row r="20" ht="19.5" customHeight="1" outlineLevel="1" spans="1:20">
      <c r="A20" s="91"/>
      <c r="B20" s="100"/>
      <c r="C20" s="93"/>
      <c r="D20" s="98"/>
      <c r="E20" s="95" t="s">
        <v>43</v>
      </c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>
        <v>13158</v>
      </c>
      <c r="Q20" s="97"/>
      <c r="R20" s="129">
        <f t="shared" si="3"/>
        <v>13158</v>
      </c>
      <c r="S20" s="127">
        <v>13200</v>
      </c>
      <c r="T20" s="128">
        <f t="shared" si="4"/>
        <v>42</v>
      </c>
    </row>
    <row r="21" ht="19.5" hidden="1" customHeight="1" spans="1:20">
      <c r="A21" s="102"/>
      <c r="B21" s="103"/>
      <c r="C21" s="104"/>
      <c r="D21" s="105"/>
      <c r="E21" s="95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130"/>
      <c r="S21" s="125"/>
      <c r="T21" s="128"/>
    </row>
    <row r="22" ht="53" customHeight="1" spans="1:20">
      <c r="A22" s="91"/>
      <c r="B22" s="107" t="s">
        <v>44</v>
      </c>
      <c r="C22" s="93"/>
      <c r="D22" s="109"/>
      <c r="E22" s="110" t="s">
        <v>14</v>
      </c>
      <c r="F22" s="89">
        <f t="shared" ref="F22:Q22" si="5">SUM(F23:F33)</f>
        <v>99315.17</v>
      </c>
      <c r="G22" s="89">
        <f t="shared" si="5"/>
        <v>202358.16</v>
      </c>
      <c r="H22" s="89">
        <f t="shared" si="5"/>
        <v>105787.4</v>
      </c>
      <c r="I22" s="89">
        <f t="shared" si="5"/>
        <v>43474</v>
      </c>
      <c r="J22" s="89">
        <f t="shared" si="5"/>
        <v>25227.6</v>
      </c>
      <c r="K22" s="89">
        <f t="shared" si="5"/>
        <v>79209.2</v>
      </c>
      <c r="L22" s="89">
        <f t="shared" si="5"/>
        <v>8409.2</v>
      </c>
      <c r="M22" s="89">
        <f t="shared" si="5"/>
        <v>8409.2</v>
      </c>
      <c r="N22" s="89">
        <f t="shared" si="5"/>
        <v>10209.2</v>
      </c>
      <c r="O22" s="89">
        <f t="shared" si="5"/>
        <v>8409.2</v>
      </c>
      <c r="P22" s="89">
        <f t="shared" si="5"/>
        <v>27359.4</v>
      </c>
      <c r="Q22" s="90">
        <f t="shared" si="5"/>
        <v>0</v>
      </c>
      <c r="R22" s="131">
        <f>SUM(R23:R27)</f>
        <v>504643.6</v>
      </c>
      <c r="S22" s="125">
        <f>SUM(S23:S33)</f>
        <v>890000</v>
      </c>
      <c r="T22" s="125">
        <f t="shared" ref="T22:T33" si="6">S22-R22</f>
        <v>385356.4</v>
      </c>
    </row>
    <row r="23" ht="39.75" customHeight="1" outlineLevel="1" spans="1:20">
      <c r="A23" s="91"/>
      <c r="B23" s="92"/>
      <c r="C23" s="93"/>
      <c r="D23" s="98"/>
      <c r="E23" s="95" t="s">
        <v>45</v>
      </c>
      <c r="F23" s="96">
        <v>14548.8</v>
      </c>
      <c r="G23" s="96">
        <v>58864.4</v>
      </c>
      <c r="H23" s="96">
        <v>58864.4</v>
      </c>
      <c r="I23" s="120">
        <v>42046</v>
      </c>
      <c r="J23" s="96">
        <v>25227.6</v>
      </c>
      <c r="K23" s="96">
        <v>8409.2</v>
      </c>
      <c r="L23" s="96">
        <v>8409.2</v>
      </c>
      <c r="M23" s="96">
        <v>8409.2</v>
      </c>
      <c r="N23" s="96">
        <v>8409.2</v>
      </c>
      <c r="O23" s="96">
        <v>8409.2</v>
      </c>
      <c r="P23" s="96">
        <v>16818.4</v>
      </c>
      <c r="Q23" s="97"/>
      <c r="R23" s="126">
        <f t="shared" ref="R23:R33" si="7">SUM(F23:Q23)</f>
        <v>258415.6</v>
      </c>
      <c r="S23" s="127">
        <v>340000</v>
      </c>
      <c r="T23" s="128">
        <f t="shared" si="6"/>
        <v>81584.3999999999</v>
      </c>
    </row>
    <row r="24" ht="27.75" customHeight="1" outlineLevel="1" spans="1:20">
      <c r="A24" s="91"/>
      <c r="B24" s="92"/>
      <c r="C24" s="93"/>
      <c r="D24" s="98"/>
      <c r="E24" s="95" t="s">
        <v>46</v>
      </c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129">
        <f t="shared" si="7"/>
        <v>0</v>
      </c>
      <c r="S24" s="127">
        <v>20000</v>
      </c>
      <c r="T24" s="128">
        <f t="shared" si="6"/>
        <v>20000</v>
      </c>
    </row>
    <row r="25" ht="32.25" customHeight="1" outlineLevel="1" spans="1:20">
      <c r="A25" s="91"/>
      <c r="B25" s="92"/>
      <c r="C25" s="93"/>
      <c r="D25" s="98"/>
      <c r="E25" s="95" t="s">
        <v>47</v>
      </c>
      <c r="F25" s="97">
        <v>81600</v>
      </c>
      <c r="G25" s="96">
        <f>57155+78200</f>
        <v>135355</v>
      </c>
      <c r="H25" s="97">
        <v>27273</v>
      </c>
      <c r="I25" s="97"/>
      <c r="J25" s="97"/>
      <c r="K25" s="97"/>
      <c r="L25" s="97"/>
      <c r="M25" s="97"/>
      <c r="N25" s="97"/>
      <c r="O25" s="97"/>
      <c r="P25" s="97"/>
      <c r="Q25" s="97"/>
      <c r="R25" s="129">
        <f t="shared" si="7"/>
        <v>244228</v>
      </c>
      <c r="S25" s="127">
        <v>200000</v>
      </c>
      <c r="T25" s="128">
        <f t="shared" si="6"/>
        <v>-44228</v>
      </c>
    </row>
    <row r="26" ht="36" customHeight="1" outlineLevel="1" spans="1:20">
      <c r="A26" s="91"/>
      <c r="B26" s="92"/>
      <c r="C26" s="93"/>
      <c r="D26" s="98"/>
      <c r="E26" s="95" t="s">
        <v>48</v>
      </c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>
        <v>2000</v>
      </c>
      <c r="Q26" s="97"/>
      <c r="R26" s="129">
        <f t="shared" si="7"/>
        <v>2000</v>
      </c>
      <c r="S26" s="127">
        <v>50000</v>
      </c>
      <c r="T26" s="128">
        <f t="shared" si="6"/>
        <v>48000</v>
      </c>
    </row>
    <row r="27" ht="43.5" customHeight="1" outlineLevel="1" spans="1:20">
      <c r="A27" s="91"/>
      <c r="B27" s="92"/>
      <c r="C27" s="93"/>
      <c r="D27" s="98"/>
      <c r="E27" s="95" t="s">
        <v>49</v>
      </c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129">
        <f t="shared" si="7"/>
        <v>0</v>
      </c>
      <c r="S27" s="127">
        <v>60000</v>
      </c>
      <c r="T27" s="128">
        <f t="shared" si="6"/>
        <v>60000</v>
      </c>
    </row>
    <row r="28" ht="19.5" customHeight="1" spans="1:20">
      <c r="A28" s="91"/>
      <c r="B28" s="92"/>
      <c r="C28" s="93"/>
      <c r="D28" s="98"/>
      <c r="E28" s="95" t="s">
        <v>50</v>
      </c>
      <c r="F28" s="97"/>
      <c r="G28" s="97"/>
      <c r="H28" s="97"/>
      <c r="I28" s="97"/>
      <c r="J28" s="97"/>
      <c r="K28" s="97">
        <v>69000</v>
      </c>
      <c r="L28" s="97"/>
      <c r="M28" s="97"/>
      <c r="N28" s="97"/>
      <c r="O28" s="97"/>
      <c r="P28" s="97"/>
      <c r="Q28" s="97"/>
      <c r="R28" s="129">
        <f t="shared" si="7"/>
        <v>69000</v>
      </c>
      <c r="S28" s="127">
        <v>125000</v>
      </c>
      <c r="T28" s="128">
        <f t="shared" si="6"/>
        <v>56000</v>
      </c>
    </row>
    <row r="29" ht="19.5" customHeight="1" spans="1:20">
      <c r="A29" s="91"/>
      <c r="B29" s="92"/>
      <c r="C29" s="93"/>
      <c r="D29" s="98"/>
      <c r="E29" s="95" t="s">
        <v>51</v>
      </c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129">
        <f t="shared" si="7"/>
        <v>0</v>
      </c>
      <c r="S29" s="127">
        <v>20000</v>
      </c>
      <c r="T29" s="128">
        <f t="shared" si="6"/>
        <v>20000</v>
      </c>
    </row>
    <row r="30" ht="19.5" customHeight="1" spans="1:20">
      <c r="A30" s="91"/>
      <c r="B30" s="92"/>
      <c r="C30" s="93"/>
      <c r="D30" s="98"/>
      <c r="E30" s="95" t="s">
        <v>52</v>
      </c>
      <c r="F30" s="97">
        <v>1800</v>
      </c>
      <c r="G30" s="97"/>
      <c r="H30" s="97">
        <v>1800</v>
      </c>
      <c r="I30" s="97"/>
      <c r="J30" s="97"/>
      <c r="K30" s="97">
        <v>1800</v>
      </c>
      <c r="L30" s="97"/>
      <c r="M30" s="97"/>
      <c r="N30" s="97">
        <v>1800</v>
      </c>
      <c r="O30" s="97"/>
      <c r="P30" s="97"/>
      <c r="Q30" s="97"/>
      <c r="R30" s="129">
        <f t="shared" si="7"/>
        <v>7200</v>
      </c>
      <c r="S30" s="127">
        <v>8000</v>
      </c>
      <c r="T30" s="128">
        <f t="shared" si="6"/>
        <v>800</v>
      </c>
    </row>
    <row r="31" ht="19.5" customHeight="1" spans="1:20">
      <c r="A31" s="91"/>
      <c r="B31" s="92"/>
      <c r="C31" s="93"/>
      <c r="D31" s="98"/>
      <c r="E31" s="95" t="s">
        <v>53</v>
      </c>
      <c r="F31" s="97"/>
      <c r="G31" s="97">
        <f>2909+2550</f>
        <v>5459</v>
      </c>
      <c r="H31" s="97"/>
      <c r="I31" s="97">
        <v>1428</v>
      </c>
      <c r="J31" s="97"/>
      <c r="K31" s="97"/>
      <c r="L31" s="97"/>
      <c r="M31" s="97"/>
      <c r="N31" s="97"/>
      <c r="O31" s="97"/>
      <c r="P31" s="97">
        <f>5500+3041</f>
        <v>8541</v>
      </c>
      <c r="Q31" s="97"/>
      <c r="R31" s="129">
        <f t="shared" si="7"/>
        <v>15428</v>
      </c>
      <c r="S31" s="127">
        <v>45000</v>
      </c>
      <c r="T31" s="128">
        <f t="shared" si="6"/>
        <v>29572</v>
      </c>
    </row>
    <row r="32" ht="19.5" customHeight="1" spans="1:20">
      <c r="A32" s="91"/>
      <c r="B32" s="92"/>
      <c r="C32" s="93"/>
      <c r="D32" s="98"/>
      <c r="E32" s="95" t="s">
        <v>54</v>
      </c>
      <c r="F32" s="96">
        <v>1366.37</v>
      </c>
      <c r="G32" s="96">
        <f>1544+1135.76</f>
        <v>2679.76</v>
      </c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129">
        <f t="shared" si="7"/>
        <v>4046.13</v>
      </c>
      <c r="S32" s="127">
        <v>5000</v>
      </c>
      <c r="T32" s="128">
        <f t="shared" si="6"/>
        <v>953.87</v>
      </c>
    </row>
    <row r="33" ht="19.5" customHeight="1" spans="1:20">
      <c r="A33" s="91"/>
      <c r="B33" s="100"/>
      <c r="C33" s="93"/>
      <c r="D33" s="98"/>
      <c r="E33" s="95" t="s">
        <v>55</v>
      </c>
      <c r="F33" s="111"/>
      <c r="G33" s="97"/>
      <c r="H33" s="96">
        <v>17850</v>
      </c>
      <c r="I33" s="97"/>
      <c r="J33" s="97"/>
      <c r="K33" s="97"/>
      <c r="L33" s="97"/>
      <c r="M33" s="97"/>
      <c r="N33" s="97"/>
      <c r="O33" s="97"/>
      <c r="P33" s="97"/>
      <c r="Q33" s="97"/>
      <c r="R33" s="129">
        <f t="shared" si="7"/>
        <v>17850</v>
      </c>
      <c r="S33" s="127">
        <v>17000</v>
      </c>
      <c r="T33" s="128">
        <f t="shared" si="6"/>
        <v>-850</v>
      </c>
    </row>
    <row r="34" ht="19.5" hidden="1" customHeight="1" spans="1:20">
      <c r="A34" s="102"/>
      <c r="B34" s="103"/>
      <c r="C34" s="104"/>
      <c r="D34" s="112"/>
      <c r="E34" s="95"/>
      <c r="F34" s="96"/>
      <c r="G34" s="96"/>
      <c r="H34" s="96"/>
      <c r="I34" s="96"/>
      <c r="J34" s="96"/>
      <c r="K34" s="96"/>
      <c r="L34" s="96"/>
      <c r="M34" s="96"/>
      <c r="N34" s="96"/>
      <c r="O34" s="96"/>
      <c r="P34" s="96"/>
      <c r="Q34" s="96"/>
      <c r="R34" s="126"/>
      <c r="S34" s="125"/>
      <c r="T34" s="128"/>
    </row>
    <row r="35" ht="38.25" customHeight="1" spans="1:20">
      <c r="A35" s="91"/>
      <c r="B35" s="113" t="s">
        <v>56</v>
      </c>
      <c r="C35" s="93"/>
      <c r="D35" s="114"/>
      <c r="E35" s="88" t="s">
        <v>14</v>
      </c>
      <c r="F35" s="89">
        <f>SUM(F36:F37)</f>
        <v>23168.6</v>
      </c>
      <c r="G35" s="89">
        <f t="shared" ref="G35:Q35" si="8">SUM(G36:G39)</f>
        <v>16815.01</v>
      </c>
      <c r="H35" s="89">
        <f t="shared" si="8"/>
        <v>28964.4</v>
      </c>
      <c r="I35" s="89">
        <f t="shared" si="8"/>
        <v>30852.49</v>
      </c>
      <c r="J35" s="89">
        <f t="shared" si="8"/>
        <v>9882.95</v>
      </c>
      <c r="K35" s="89">
        <f t="shared" si="8"/>
        <v>13683.81</v>
      </c>
      <c r="L35" s="89">
        <f t="shared" si="8"/>
        <v>3349.81</v>
      </c>
      <c r="M35" s="89">
        <f t="shared" si="8"/>
        <v>5867.53</v>
      </c>
      <c r="N35" s="89">
        <f t="shared" si="8"/>
        <v>7992.87</v>
      </c>
      <c r="O35" s="89">
        <f t="shared" si="8"/>
        <v>6178.29</v>
      </c>
      <c r="P35" s="89">
        <f t="shared" si="8"/>
        <v>8944.42</v>
      </c>
      <c r="Q35" s="90">
        <f t="shared" si="8"/>
        <v>0</v>
      </c>
      <c r="R35" s="131">
        <f>SUM(F35:Q35)</f>
        <v>155700.18</v>
      </c>
      <c r="S35" s="125">
        <f>SUM(S36:S37)</f>
        <v>322760</v>
      </c>
      <c r="T35" s="125">
        <f>S35-R35</f>
        <v>167059.82</v>
      </c>
    </row>
    <row r="36" ht="19.5" customHeight="1" outlineLevel="1" spans="1:20">
      <c r="A36" s="91"/>
      <c r="B36" s="115"/>
      <c r="C36" s="93"/>
      <c r="D36" s="98"/>
      <c r="E36" s="95" t="s">
        <v>57</v>
      </c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129">
        <f>SUM(F36:Q36)</f>
        <v>0</v>
      </c>
      <c r="S36" s="127">
        <v>25000</v>
      </c>
      <c r="T36" s="128">
        <f>S36-R36</f>
        <v>25000</v>
      </c>
    </row>
    <row r="37" ht="19.5" customHeight="1" outlineLevel="1" spans="1:20">
      <c r="A37" s="91"/>
      <c r="B37" s="116"/>
      <c r="C37" s="93"/>
      <c r="D37" s="98"/>
      <c r="E37" s="95" t="s">
        <v>58</v>
      </c>
      <c r="F37" s="96">
        <v>23168.6</v>
      </c>
      <c r="G37" s="96">
        <v>16815.01</v>
      </c>
      <c r="H37" s="96">
        <v>28964.4</v>
      </c>
      <c r="I37" s="96">
        <v>30852.49</v>
      </c>
      <c r="J37" s="96">
        <v>9882.95</v>
      </c>
      <c r="K37" s="96">
        <v>13683.81</v>
      </c>
      <c r="L37" s="96">
        <v>3349.81</v>
      </c>
      <c r="M37" s="96">
        <v>5867.53</v>
      </c>
      <c r="N37" s="96">
        <v>7992.87</v>
      </c>
      <c r="O37" s="96">
        <v>6178.29</v>
      </c>
      <c r="P37" s="96">
        <v>8944.42</v>
      </c>
      <c r="Q37" s="97"/>
      <c r="R37" s="126">
        <f>SUM(F37:Q37)</f>
        <v>155700.18</v>
      </c>
      <c r="S37" s="127">
        <v>297760</v>
      </c>
      <c r="T37" s="128">
        <f>S37-R37</f>
        <v>142059.82</v>
      </c>
    </row>
    <row r="38" ht="19.5" customHeight="1" outlineLevel="1" spans="1:20">
      <c r="A38" s="91"/>
      <c r="B38" s="113" t="s">
        <v>59</v>
      </c>
      <c r="C38" s="93"/>
      <c r="D38" s="98"/>
      <c r="E38" s="117" t="s">
        <v>60</v>
      </c>
      <c r="F38" s="118">
        <v>12567.19</v>
      </c>
      <c r="G38" s="119"/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33">
        <f>SUM(F38:Q38)</f>
        <v>12567.19</v>
      </c>
      <c r="S38" s="125"/>
      <c r="T38" s="128">
        <f>S38-R38</f>
        <v>-12567.19</v>
      </c>
    </row>
    <row r="39" ht="19.5" customHeight="1" outlineLevel="1" spans="1:20">
      <c r="A39" s="91"/>
      <c r="B39" s="116"/>
      <c r="C39" s="93"/>
      <c r="D39" s="98"/>
      <c r="E39" s="95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129">
        <f>SUM(F39:Q39)</f>
        <v>0</v>
      </c>
      <c r="S39" s="125"/>
      <c r="T39" s="128"/>
    </row>
  </sheetData>
  <mergeCells count="6">
    <mergeCell ref="B2:B6"/>
    <mergeCell ref="B8:B12"/>
    <mergeCell ref="B14:B20"/>
    <mergeCell ref="B22:B33"/>
    <mergeCell ref="B35:B37"/>
    <mergeCell ref="B38:B39"/>
  </mergeCells>
  <pageMargins left="0.751389" right="0.751389" top="1" bottom="1" header="0.5" footer="0.5"/>
  <pageSetup paperSize="9" scale="52" fitToWidth="0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T36"/>
  <sheetViews>
    <sheetView showGridLines="0" tabSelected="1" topLeftCell="D1" workbookViewId="0">
      <selection activeCell="G9" sqref="G9"/>
    </sheetView>
  </sheetViews>
  <sheetFormatPr defaultColWidth="12.6285714285714" defaultRowHeight="15.75" customHeight="1"/>
  <cols>
    <col min="1" max="1" width="5.13333333333333" customWidth="1"/>
    <col min="2" max="2" width="5.13333333333333" hidden="1" customWidth="1"/>
    <col min="3" max="3" width="1.87619047619048" customWidth="1"/>
    <col min="4" max="5" width="28.8571428571429" customWidth="1"/>
    <col min="6" max="6" width="18.8571428571429" customWidth="1" outlineLevel="1"/>
    <col min="7" max="7" width="14.247619047619" customWidth="1" outlineLevel="1"/>
    <col min="8" max="8" width="17.8571428571429" customWidth="1" outlineLevel="1"/>
    <col min="9" max="9" width="15.1428571428571" customWidth="1" outlineLevel="1"/>
    <col min="10" max="10" width="17.1428571428571" customWidth="1" outlineLevel="1"/>
    <col min="11" max="11" width="13" customWidth="1" outlineLevel="1"/>
    <col min="12" max="12" width="12" customWidth="1" outlineLevel="1"/>
    <col min="13" max="13" width="12.5714285714286" customWidth="1" outlineLevel="1"/>
    <col min="14" max="14" width="13.7142857142857" customWidth="1" outlineLevel="1"/>
    <col min="15" max="15" width="14.8571428571429" customWidth="1" outlineLevel="1"/>
    <col min="16" max="16" width="15.7142857142857" customWidth="1" outlineLevel="1"/>
    <col min="17" max="17" width="18.1428571428571" customWidth="1" outlineLevel="1"/>
    <col min="18" max="18" width="28.3714285714286" customWidth="1"/>
    <col min="19" max="19" width="21.1428571428571" customWidth="1"/>
    <col min="20" max="20" width="5.13333333333333" customWidth="1"/>
  </cols>
  <sheetData>
    <row r="1" ht="8.25" customHeight="1" spans="1:20">
      <c r="A1" s="1"/>
      <c r="B1" s="2"/>
      <c r="C1" s="3"/>
      <c r="D1" s="3"/>
      <c r="E1" s="3"/>
      <c r="F1" s="4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4"/>
      <c r="S1" s="54"/>
      <c r="T1" s="5"/>
    </row>
    <row r="2" ht="36" customHeight="1" spans="1:20">
      <c r="A2" s="6"/>
      <c r="B2" s="7"/>
      <c r="C2" s="8"/>
      <c r="D2" s="9" t="s">
        <v>0</v>
      </c>
      <c r="E2" s="9"/>
      <c r="F2" s="10"/>
      <c r="G2" s="11"/>
      <c r="H2" s="11"/>
      <c r="I2" s="11"/>
      <c r="J2" s="11"/>
      <c r="K2" s="11"/>
      <c r="L2" s="30"/>
      <c r="M2" s="51"/>
      <c r="N2" s="51"/>
      <c r="O2" s="51"/>
      <c r="P2" s="51"/>
      <c r="Q2" s="51"/>
      <c r="R2" s="54"/>
      <c r="S2" s="54"/>
      <c r="T2" s="51"/>
    </row>
    <row r="3" ht="27.75" customHeight="1" spans="1:20">
      <c r="A3" s="12"/>
      <c r="B3" s="13" t="s">
        <v>61</v>
      </c>
      <c r="C3" s="14"/>
      <c r="D3" s="14" t="s">
        <v>62</v>
      </c>
      <c r="E3" s="14" t="s">
        <v>63</v>
      </c>
      <c r="F3" s="15" t="s">
        <v>1</v>
      </c>
      <c r="G3" s="16" t="s">
        <v>2</v>
      </c>
      <c r="H3" s="16" t="s">
        <v>3</v>
      </c>
      <c r="I3" s="16" t="s">
        <v>4</v>
      </c>
      <c r="J3" s="16" t="s">
        <v>5</v>
      </c>
      <c r="K3" s="16" t="s">
        <v>6</v>
      </c>
      <c r="L3" s="16" t="s">
        <v>7</v>
      </c>
      <c r="M3" s="16" t="s">
        <v>8</v>
      </c>
      <c r="N3" s="16" t="s">
        <v>9</v>
      </c>
      <c r="O3" s="16" t="s">
        <v>10</v>
      </c>
      <c r="P3" s="16" t="s">
        <v>11</v>
      </c>
      <c r="Q3" s="16" t="s">
        <v>12</v>
      </c>
      <c r="R3" s="55" t="s">
        <v>13</v>
      </c>
      <c r="S3" s="56"/>
      <c r="T3" s="57"/>
    </row>
    <row r="4" ht="31.5" customHeight="1" spans="1:20">
      <c r="A4" s="1"/>
      <c r="B4" s="17">
        <f t="array" ref="B4:B5">2</f>
        <v>2</v>
      </c>
      <c r="C4" s="18"/>
      <c r="D4" s="19" t="s">
        <v>0</v>
      </c>
      <c r="E4" s="20">
        <v>2700000</v>
      </c>
      <c r="F4" s="21">
        <f>Поступления!F2</f>
        <v>423514</v>
      </c>
      <c r="G4" s="21">
        <f>Поступления!G2</f>
        <v>538100</v>
      </c>
      <c r="H4" s="21">
        <f>Поступления!H2</f>
        <v>260674.22</v>
      </c>
      <c r="I4" s="21">
        <f>Поступления!I2</f>
        <v>286600</v>
      </c>
      <c r="J4" s="21">
        <f>Поступления!J2</f>
        <v>171000</v>
      </c>
      <c r="K4" s="21">
        <f>Поступления!K2</f>
        <v>267959.27</v>
      </c>
      <c r="L4" s="21">
        <f>Поступления!L2</f>
        <v>144600</v>
      </c>
      <c r="M4" s="21">
        <f>Поступления!M2</f>
        <v>77100</v>
      </c>
      <c r="N4" s="21">
        <f>Поступления!N2</f>
        <v>75600</v>
      </c>
      <c r="O4" s="21">
        <f>Поступления!O2</f>
        <v>110100</v>
      </c>
      <c r="P4" s="21">
        <f>Поступления!P2</f>
        <v>244999.12</v>
      </c>
      <c r="Q4" s="21">
        <f>Поступления!Q2</f>
        <v>0</v>
      </c>
      <c r="R4" s="58">
        <f>SUM(F4:Q4)</f>
        <v>2600246.61</v>
      </c>
      <c r="S4" s="59"/>
      <c r="T4" s="60"/>
    </row>
    <row r="5" ht="9" customHeight="1" spans="1:20">
      <c r="A5" s="1"/>
      <c r="B5" s="22">
        <v>2</v>
      </c>
      <c r="C5" s="23"/>
      <c r="D5" s="18"/>
      <c r="E5" s="18"/>
      <c r="F5" s="24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61"/>
      <c r="S5" s="62"/>
      <c r="T5" s="60"/>
    </row>
    <row r="6" ht="5.25" customHeight="1" spans="1:20">
      <c r="A6" s="1"/>
      <c r="B6" s="2"/>
      <c r="C6" s="26"/>
      <c r="D6" s="27"/>
      <c r="E6" s="27"/>
      <c r="F6" s="28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63"/>
      <c r="S6" s="64"/>
      <c r="T6" s="65"/>
    </row>
    <row r="7" ht="36" customHeight="1" spans="1:20">
      <c r="A7" s="6"/>
      <c r="B7" s="7"/>
      <c r="C7" s="8"/>
      <c r="D7" s="9" t="s">
        <v>24</v>
      </c>
      <c r="E7" s="9"/>
      <c r="F7" s="10"/>
      <c r="G7" s="30"/>
      <c r="H7" s="30"/>
      <c r="I7" s="52"/>
      <c r="J7" s="52"/>
      <c r="K7" s="52"/>
      <c r="L7" s="52"/>
      <c r="M7" s="52"/>
      <c r="N7" s="52"/>
      <c r="O7" s="52"/>
      <c r="P7" s="52"/>
      <c r="Q7" s="52"/>
      <c r="R7" s="66"/>
      <c r="S7" s="64"/>
      <c r="T7" s="51"/>
    </row>
    <row r="8" ht="27.75" customHeight="1" spans="1:20">
      <c r="A8" s="12"/>
      <c r="B8" s="13" t="s">
        <v>61</v>
      </c>
      <c r="C8" s="31"/>
      <c r="D8" s="32" t="s">
        <v>62</v>
      </c>
      <c r="E8" s="32" t="s">
        <v>63</v>
      </c>
      <c r="F8" s="33" t="s">
        <v>1</v>
      </c>
      <c r="G8" s="34" t="s">
        <v>2</v>
      </c>
      <c r="H8" s="34" t="s">
        <v>3</v>
      </c>
      <c r="I8" s="34" t="s">
        <v>4</v>
      </c>
      <c r="J8" s="34" t="s">
        <v>5</v>
      </c>
      <c r="K8" s="34" t="s">
        <v>6</v>
      </c>
      <c r="L8" s="34" t="s">
        <v>7</v>
      </c>
      <c r="M8" s="34" t="s">
        <v>8</v>
      </c>
      <c r="N8" s="34" t="s">
        <v>9</v>
      </c>
      <c r="O8" s="34" t="s">
        <v>10</v>
      </c>
      <c r="P8" s="34" t="s">
        <v>11</v>
      </c>
      <c r="Q8" s="34" t="s">
        <v>12</v>
      </c>
      <c r="R8" s="67" t="s">
        <v>13</v>
      </c>
      <c r="S8" s="68"/>
      <c r="T8" s="57"/>
    </row>
    <row r="9" ht="44" customHeight="1" spans="1:20">
      <c r="A9" s="1"/>
      <c r="B9" s="35">
        <f t="array" ref="B9:B17">2</f>
        <v>2</v>
      </c>
      <c r="C9" s="36"/>
      <c r="D9" s="37" t="s">
        <v>27</v>
      </c>
      <c r="E9" s="38">
        <v>1020000</v>
      </c>
      <c r="F9" s="39">
        <f>Платежи!F2</f>
        <v>137254.16</v>
      </c>
      <c r="G9" s="39">
        <f>Платежи!G2</f>
        <v>58750</v>
      </c>
      <c r="H9" s="39">
        <f>Платежи!H2</f>
        <v>58750</v>
      </c>
      <c r="I9" s="39">
        <f>Платежи!I2</f>
        <v>80000</v>
      </c>
      <c r="J9" s="39">
        <f>Платежи!J2</f>
        <v>80000</v>
      </c>
      <c r="K9" s="39">
        <f>Платежи!K2</f>
        <v>80000</v>
      </c>
      <c r="L9" s="39">
        <f>Платежи!L2</f>
        <v>80000</v>
      </c>
      <c r="M9" s="39">
        <f>Платежи!M2</f>
        <v>80000</v>
      </c>
      <c r="N9" s="39">
        <f>Платежи!N2</f>
        <v>80000</v>
      </c>
      <c r="O9" s="39">
        <f>Платежи!O2</f>
        <v>80000</v>
      </c>
      <c r="P9" s="39">
        <f>Платежи!P2</f>
        <v>58750</v>
      </c>
      <c r="Q9" s="39">
        <f>Платежи!Q2</f>
        <v>0</v>
      </c>
      <c r="R9" s="69">
        <f t="shared" ref="R9:R14" si="0">SUM(F9:Q9)</f>
        <v>873504.16</v>
      </c>
      <c r="S9" s="70"/>
      <c r="T9" s="71"/>
    </row>
    <row r="10" ht="45" customHeight="1" spans="1:20">
      <c r="A10" s="1"/>
      <c r="B10" s="35">
        <v>2</v>
      </c>
      <c r="C10" s="40"/>
      <c r="D10" s="37" t="s">
        <v>32</v>
      </c>
      <c r="E10" s="38">
        <v>368040</v>
      </c>
      <c r="F10" s="39">
        <f>Платежи!F8</f>
        <v>69574.47</v>
      </c>
      <c r="G10" s="39">
        <f>Платежи!G8</f>
        <v>39038.63</v>
      </c>
      <c r="H10" s="39">
        <f>Платежи!H8</f>
        <v>39920.06</v>
      </c>
      <c r="I10" s="39">
        <f>Платежи!I8</f>
        <v>25746.02</v>
      </c>
      <c r="J10" s="39">
        <f>Платежи!J8</f>
        <v>24867.99</v>
      </c>
      <c r="K10" s="39">
        <f>Платежи!K8</f>
        <v>25021.35</v>
      </c>
      <c r="L10" s="39">
        <f>Платежи!L8</f>
        <v>40535</v>
      </c>
      <c r="M10" s="39">
        <f>Платежи!M8</f>
        <v>25120</v>
      </c>
      <c r="N10" s="39">
        <f>Платежи!N8</f>
        <v>24012</v>
      </c>
      <c r="O10" s="39">
        <f>Платежи!O8</f>
        <v>58930</v>
      </c>
      <c r="P10" s="39">
        <f>Платежи!P8</f>
        <v>22255.27</v>
      </c>
      <c r="Q10" s="39">
        <f>Платежи!Q8</f>
        <v>0</v>
      </c>
      <c r="R10" s="69">
        <f t="shared" si="0"/>
        <v>395020.79</v>
      </c>
      <c r="S10" s="72"/>
      <c r="T10" s="71"/>
    </row>
    <row r="11" ht="57" customHeight="1" spans="1:20">
      <c r="A11" s="1"/>
      <c r="B11" s="35">
        <v>2</v>
      </c>
      <c r="C11" s="40"/>
      <c r="D11" s="37" t="s">
        <v>37</v>
      </c>
      <c r="E11" s="38">
        <v>99200</v>
      </c>
      <c r="F11" s="39">
        <f>Платежи!F14</f>
        <v>0</v>
      </c>
      <c r="G11" s="39">
        <f>Платежи!G14</f>
        <v>9086.68</v>
      </c>
      <c r="H11" s="39">
        <f>Платежи!H14</f>
        <v>1199.54</v>
      </c>
      <c r="I11" s="39">
        <f>Платежи!I14</f>
        <v>12058</v>
      </c>
      <c r="J11" s="39">
        <f>Платежи!J14</f>
        <v>53848.96</v>
      </c>
      <c r="K11" s="39">
        <f>Платежи!K14</f>
        <v>25676</v>
      </c>
      <c r="L11" s="39">
        <f>Платежи!L14</f>
        <v>7950</v>
      </c>
      <c r="M11" s="39">
        <f>Платежи!M14</f>
        <v>0</v>
      </c>
      <c r="N11" s="39">
        <f>Платежи!N14</f>
        <v>1000</v>
      </c>
      <c r="O11" s="39">
        <f>Платежи!O14</f>
        <v>0</v>
      </c>
      <c r="P11" s="39">
        <f>Платежи!P14</f>
        <v>13457.83</v>
      </c>
      <c r="Q11" s="39">
        <f>Платежи!Q14</f>
        <v>0</v>
      </c>
      <c r="R11" s="69">
        <f t="shared" si="0"/>
        <v>124277.01</v>
      </c>
      <c r="S11" s="72"/>
      <c r="T11" s="71"/>
    </row>
    <row r="12" ht="51" customHeight="1" spans="1:20">
      <c r="A12" s="1"/>
      <c r="B12" s="35">
        <v>2</v>
      </c>
      <c r="C12" s="40"/>
      <c r="D12" s="37" t="s">
        <v>44</v>
      </c>
      <c r="E12" s="38">
        <v>890000</v>
      </c>
      <c r="F12" s="39">
        <f>Платежи!F22</f>
        <v>99315.17</v>
      </c>
      <c r="G12" s="39">
        <f>Платежи!G22</f>
        <v>202358.16</v>
      </c>
      <c r="H12" s="39">
        <f>Платежи!H22</f>
        <v>105787.4</v>
      </c>
      <c r="I12" s="39">
        <f>Платежи!I22</f>
        <v>43474</v>
      </c>
      <c r="J12" s="39">
        <f>Платежи!J22</f>
        <v>25227.6</v>
      </c>
      <c r="K12" s="39">
        <f>Платежи!K22</f>
        <v>79209.2</v>
      </c>
      <c r="L12" s="39">
        <f>Платежи!L22</f>
        <v>8409.2</v>
      </c>
      <c r="M12" s="39">
        <f>Платежи!M22</f>
        <v>8409.2</v>
      </c>
      <c r="N12" s="39">
        <f>Платежи!N22</f>
        <v>10209.2</v>
      </c>
      <c r="O12" s="39">
        <f>Платежи!O22</f>
        <v>8409.2</v>
      </c>
      <c r="P12" s="39">
        <f>Платежи!P22</f>
        <v>27359.4</v>
      </c>
      <c r="Q12" s="39">
        <f>Платежи!Q22</f>
        <v>0</v>
      </c>
      <c r="R12" s="69">
        <f t="shared" si="0"/>
        <v>618167.73</v>
      </c>
      <c r="S12" s="72"/>
      <c r="T12" s="71"/>
    </row>
    <row r="13" ht="46" customHeight="1" spans="1:20">
      <c r="A13" s="1"/>
      <c r="B13" s="35">
        <v>2</v>
      </c>
      <c r="C13" s="40"/>
      <c r="D13" s="37" t="s">
        <v>64</v>
      </c>
      <c r="E13" s="38">
        <v>322760</v>
      </c>
      <c r="F13" s="39">
        <f>Платежи!F35</f>
        <v>23168.6</v>
      </c>
      <c r="G13" s="39">
        <f>Платежи!G35</f>
        <v>16815.01</v>
      </c>
      <c r="H13" s="39">
        <f>Платежи!H35</f>
        <v>28964.4</v>
      </c>
      <c r="I13" s="39">
        <f>Платежи!I35</f>
        <v>30852.49</v>
      </c>
      <c r="J13" s="39">
        <f>Платежи!J35</f>
        <v>9882.95</v>
      </c>
      <c r="K13" s="39">
        <f>Платежи!K35</f>
        <v>13683.81</v>
      </c>
      <c r="L13" s="39">
        <f>Платежи!L35</f>
        <v>3349.81</v>
      </c>
      <c r="M13" s="39">
        <f>Платежи!M35</f>
        <v>5867.53</v>
      </c>
      <c r="N13" s="39">
        <f>Платежи!N35</f>
        <v>7992.87</v>
      </c>
      <c r="O13" s="39">
        <f>Платежи!O35</f>
        <v>6178.29</v>
      </c>
      <c r="P13" s="39">
        <f>Платежи!P35</f>
        <v>8944.42</v>
      </c>
      <c r="Q13" s="39">
        <f>Платежи!Q35</f>
        <v>0</v>
      </c>
      <c r="R13" s="69">
        <f t="shared" si="0"/>
        <v>155700.18</v>
      </c>
      <c r="S13" s="72"/>
      <c r="T13" s="71"/>
    </row>
    <row r="14" ht="45" customHeight="1" spans="1:20">
      <c r="A14" s="1"/>
      <c r="B14" s="35">
        <v>2</v>
      </c>
      <c r="C14" s="40"/>
      <c r="D14" s="37" t="s">
        <v>59</v>
      </c>
      <c r="E14" s="37"/>
      <c r="F14" s="39">
        <f>Платежи!F38</f>
        <v>12567.19</v>
      </c>
      <c r="G14" s="39">
        <f>Платежи!G38</f>
        <v>0</v>
      </c>
      <c r="H14" s="39"/>
      <c r="I14" s="39"/>
      <c r="J14" s="39">
        <f>Платежи!J38</f>
        <v>0</v>
      </c>
      <c r="K14" s="39">
        <f>Платежи!K38</f>
        <v>0</v>
      </c>
      <c r="L14" s="39">
        <f>Платежи!L38</f>
        <v>0</v>
      </c>
      <c r="M14" s="39">
        <f>Платежи!M38</f>
        <v>0</v>
      </c>
      <c r="N14" s="39">
        <f>Платежи!N38</f>
        <v>0</v>
      </c>
      <c r="O14" s="39">
        <f>Платежи!O38</f>
        <v>0</v>
      </c>
      <c r="P14" s="39">
        <f>Платежи!P38</f>
        <v>0</v>
      </c>
      <c r="Q14" s="39">
        <f>Платежи!Q38</f>
        <v>0</v>
      </c>
      <c r="R14" s="69">
        <f t="shared" si="0"/>
        <v>12567.19</v>
      </c>
      <c r="S14" s="72"/>
      <c r="T14" s="71"/>
    </row>
    <row r="15" ht="31.5" customHeight="1" spans="1:20">
      <c r="A15" s="1"/>
      <c r="B15" s="35">
        <v>2</v>
      </c>
      <c r="C15" s="23"/>
      <c r="D15" s="41"/>
      <c r="E15" s="41"/>
      <c r="F15" s="24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61"/>
      <c r="S15" s="62"/>
      <c r="T15" s="71"/>
    </row>
    <row r="16" ht="31.5" customHeight="1" spans="1:20">
      <c r="A16" s="1"/>
      <c r="B16" s="35">
        <v>2</v>
      </c>
      <c r="C16" s="23"/>
      <c r="D16" s="42"/>
      <c r="E16" s="41"/>
      <c r="F16" s="25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73"/>
      <c r="S16" s="62"/>
      <c r="T16" s="71"/>
    </row>
    <row r="17" ht="31.5" customHeight="1" spans="1:20">
      <c r="A17" s="1"/>
      <c r="B17" s="35">
        <v>2</v>
      </c>
      <c r="C17" s="23"/>
      <c r="D17" s="42"/>
      <c r="E17" s="41"/>
      <c r="F17" s="25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73"/>
      <c r="S17" s="62"/>
      <c r="T17" s="71"/>
    </row>
    <row r="18" ht="19.5" customHeight="1" spans="1:20">
      <c r="A18" s="1"/>
      <c r="B18" s="44"/>
      <c r="C18" s="45"/>
      <c r="D18" s="45"/>
      <c r="E18" s="45"/>
      <c r="F18" s="46" t="str">
        <f ca="1" t="shared" ref="F18:F36" si="1">IF(NOT(ISBLANK(B18)),INDIRECT("Expenses!D"&amp;B18&amp;":Q"&amp;B18),"")</f>
        <v/>
      </c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74"/>
      <c r="S18" s="74"/>
      <c r="T18" s="75"/>
    </row>
    <row r="19" ht="19.5" customHeight="1" spans="1:20">
      <c r="A19" s="1"/>
      <c r="B19" s="2"/>
      <c r="C19" s="3"/>
      <c r="D19" s="3"/>
      <c r="E19" s="3"/>
      <c r="F19" s="47" t="str">
        <f ca="1" t="shared" si="1"/>
        <v/>
      </c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64"/>
      <c r="S19" s="64"/>
      <c r="T19" s="76"/>
    </row>
    <row r="20" ht="19.5" customHeight="1" spans="1:20">
      <c r="A20" s="1"/>
      <c r="B20" s="2"/>
      <c r="F20" s="47" t="str">
        <f ca="1" t="shared" si="1"/>
        <v/>
      </c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64"/>
      <c r="S20" s="64"/>
      <c r="T20" s="3"/>
    </row>
    <row r="21" ht="19.5" customHeight="1" spans="1:20">
      <c r="A21" s="1"/>
      <c r="B21" s="2"/>
      <c r="F21" s="47" t="str">
        <f ca="1" t="shared" si="1"/>
        <v/>
      </c>
      <c r="G21" s="49"/>
      <c r="H21" s="50"/>
      <c r="I21" s="50"/>
      <c r="J21" s="53"/>
      <c r="K21" s="50"/>
      <c r="L21" s="50"/>
      <c r="M21" s="50"/>
      <c r="N21" s="50"/>
      <c r="O21" s="50"/>
      <c r="P21" s="50"/>
      <c r="Q21" s="50"/>
      <c r="R21" s="77"/>
      <c r="S21" s="77"/>
      <c r="T21" s="3"/>
    </row>
    <row r="22" ht="19.5" customHeight="1" spans="1:20">
      <c r="A22" s="1"/>
      <c r="B22" s="2"/>
      <c r="F22" s="47" t="str">
        <f ca="1" t="shared" si="1"/>
        <v/>
      </c>
      <c r="G22" s="49"/>
      <c r="H22" s="50"/>
      <c r="I22" s="50"/>
      <c r="J22" s="53"/>
      <c r="K22" s="50"/>
      <c r="L22" s="50"/>
      <c r="M22" s="50"/>
      <c r="N22" s="50"/>
      <c r="O22" s="50"/>
      <c r="P22" s="50"/>
      <c r="Q22" s="50"/>
      <c r="R22" s="77"/>
      <c r="S22" s="77"/>
      <c r="T22" s="3"/>
    </row>
    <row r="23" ht="19.5" customHeight="1" spans="1:20">
      <c r="A23" s="1"/>
      <c r="B23" s="2"/>
      <c r="F23" s="47" t="str">
        <f ca="1" t="shared" si="1"/>
        <v/>
      </c>
      <c r="G23" s="49"/>
      <c r="H23" s="50"/>
      <c r="I23" s="50"/>
      <c r="J23" s="53"/>
      <c r="K23" s="50"/>
      <c r="L23" s="50"/>
      <c r="M23" s="50"/>
      <c r="N23" s="50"/>
      <c r="O23" s="50"/>
      <c r="P23" s="50"/>
      <c r="Q23" s="50"/>
      <c r="R23" s="77"/>
      <c r="S23" s="77"/>
      <c r="T23" s="3"/>
    </row>
    <row r="24" ht="19.5" customHeight="1" spans="1:20">
      <c r="A24" s="1"/>
      <c r="B24" s="2"/>
      <c r="F24" s="47" t="str">
        <f ca="1" t="shared" si="1"/>
        <v/>
      </c>
      <c r="G24" s="49"/>
      <c r="H24" s="50"/>
      <c r="I24" s="50"/>
      <c r="J24" s="53"/>
      <c r="K24" s="50"/>
      <c r="L24" s="50"/>
      <c r="M24" s="50"/>
      <c r="N24" s="50"/>
      <c r="O24" s="50"/>
      <c r="P24" s="50"/>
      <c r="Q24" s="50"/>
      <c r="R24" s="77"/>
      <c r="S24" s="77"/>
      <c r="T24" s="3"/>
    </row>
    <row r="25" ht="19.5" customHeight="1" spans="1:20">
      <c r="A25" s="1"/>
      <c r="B25" s="2"/>
      <c r="C25" s="3"/>
      <c r="D25" s="3"/>
      <c r="E25" s="3"/>
      <c r="F25" s="47" t="str">
        <f ca="1" t="shared" si="1"/>
        <v/>
      </c>
      <c r="G25" s="50"/>
      <c r="H25" s="50"/>
      <c r="I25" s="50"/>
      <c r="J25" s="53"/>
      <c r="K25" s="50"/>
      <c r="L25" s="50"/>
      <c r="M25" s="50"/>
      <c r="N25" s="50"/>
      <c r="O25" s="50"/>
      <c r="P25" s="50"/>
      <c r="Q25" s="50"/>
      <c r="R25" s="77"/>
      <c r="S25" s="77"/>
      <c r="T25" s="3"/>
    </row>
    <row r="26" ht="19.5" customHeight="1" spans="1:20">
      <c r="A26" s="1"/>
      <c r="B26" s="2"/>
      <c r="C26" s="3"/>
      <c r="D26" s="3"/>
      <c r="E26" s="3"/>
      <c r="F26" s="47" t="str">
        <f ca="1" t="shared" si="1"/>
        <v/>
      </c>
      <c r="G26" s="50"/>
      <c r="H26" s="50"/>
      <c r="I26" s="50"/>
      <c r="J26" s="53"/>
      <c r="K26" s="50"/>
      <c r="L26" s="50"/>
      <c r="M26" s="50"/>
      <c r="N26" s="50"/>
      <c r="O26" s="50"/>
      <c r="P26" s="50"/>
      <c r="Q26" s="50"/>
      <c r="R26" s="77"/>
      <c r="S26" s="77"/>
      <c r="T26" s="3"/>
    </row>
    <row r="27" ht="19.5" customHeight="1" spans="1:20">
      <c r="A27" s="1"/>
      <c r="B27" s="2"/>
      <c r="C27" s="3"/>
      <c r="D27" s="3"/>
      <c r="E27" s="3"/>
      <c r="F27" s="47" t="str">
        <f ca="1" t="shared" si="1"/>
        <v/>
      </c>
      <c r="G27" s="50"/>
      <c r="H27" s="50"/>
      <c r="I27" s="50"/>
      <c r="J27" s="53"/>
      <c r="K27" s="50"/>
      <c r="L27" s="50"/>
      <c r="M27" s="50"/>
      <c r="N27" s="50"/>
      <c r="O27" s="50"/>
      <c r="P27" s="50"/>
      <c r="Q27" s="50"/>
      <c r="R27" s="77"/>
      <c r="S27" s="77"/>
      <c r="T27" s="3"/>
    </row>
    <row r="28" ht="19.5" customHeight="1" spans="1:20">
      <c r="A28" s="1"/>
      <c r="B28" s="2"/>
      <c r="C28" s="3"/>
      <c r="D28" s="3"/>
      <c r="E28" s="3"/>
      <c r="F28" s="47" t="str">
        <f ca="1" t="shared" si="1"/>
        <v/>
      </c>
      <c r="G28" s="50"/>
      <c r="H28" s="50"/>
      <c r="I28" s="50"/>
      <c r="J28" s="53"/>
      <c r="K28" s="50"/>
      <c r="L28" s="50"/>
      <c r="M28" s="50"/>
      <c r="N28" s="50"/>
      <c r="O28" s="50"/>
      <c r="P28" s="50"/>
      <c r="Q28" s="50"/>
      <c r="R28" s="77"/>
      <c r="S28" s="77"/>
      <c r="T28" s="3"/>
    </row>
    <row r="29" ht="19.5" customHeight="1" spans="1:20">
      <c r="A29" s="1"/>
      <c r="B29" s="2"/>
      <c r="C29" s="3"/>
      <c r="D29" s="3"/>
      <c r="E29" s="3"/>
      <c r="F29" s="47" t="str">
        <f ca="1" t="shared" si="1"/>
        <v/>
      </c>
      <c r="G29" s="50"/>
      <c r="H29" s="50"/>
      <c r="I29" s="50"/>
      <c r="J29" s="53"/>
      <c r="K29" s="50"/>
      <c r="L29" s="50"/>
      <c r="M29" s="50"/>
      <c r="N29" s="50"/>
      <c r="O29" s="50"/>
      <c r="P29" s="50"/>
      <c r="Q29" s="50"/>
      <c r="R29" s="77"/>
      <c r="S29" s="77"/>
      <c r="T29" s="3"/>
    </row>
    <row r="30" ht="19.5" customHeight="1" spans="1:20">
      <c r="A30" s="1"/>
      <c r="B30" s="2"/>
      <c r="C30" s="3"/>
      <c r="D30" s="3"/>
      <c r="E30" s="3"/>
      <c r="F30" s="47" t="str">
        <f ca="1" t="shared" si="1"/>
        <v/>
      </c>
      <c r="G30" s="50"/>
      <c r="H30" s="50"/>
      <c r="I30" s="50"/>
      <c r="J30" s="53"/>
      <c r="K30" s="50"/>
      <c r="L30" s="50"/>
      <c r="M30" s="50"/>
      <c r="N30" s="50"/>
      <c r="O30" s="50"/>
      <c r="P30" s="50"/>
      <c r="Q30" s="50"/>
      <c r="R30" s="77"/>
      <c r="S30" s="77"/>
      <c r="T30" s="3"/>
    </row>
    <row r="31" ht="19.5" customHeight="1" spans="1:20">
      <c r="A31" s="1"/>
      <c r="B31" s="2"/>
      <c r="C31" s="3"/>
      <c r="D31" s="3"/>
      <c r="E31" s="3"/>
      <c r="F31" s="47" t="str">
        <f ca="1" t="shared" si="1"/>
        <v/>
      </c>
      <c r="G31" s="50"/>
      <c r="H31" s="50"/>
      <c r="I31" s="50"/>
      <c r="J31" s="53"/>
      <c r="K31" s="50"/>
      <c r="L31" s="50"/>
      <c r="M31" s="50"/>
      <c r="N31" s="50"/>
      <c r="O31" s="50"/>
      <c r="P31" s="50"/>
      <c r="Q31" s="50"/>
      <c r="R31" s="77"/>
      <c r="S31" s="77"/>
      <c r="T31" s="3"/>
    </row>
    <row r="32" ht="19.5" customHeight="1" spans="1:20">
      <c r="A32" s="1"/>
      <c r="B32" s="2"/>
      <c r="C32" s="3"/>
      <c r="D32" s="3"/>
      <c r="E32" s="3"/>
      <c r="F32" s="47" t="str">
        <f ca="1" t="shared" si="1"/>
        <v/>
      </c>
      <c r="G32" s="50"/>
      <c r="H32" s="50"/>
      <c r="I32" s="50"/>
      <c r="J32" s="53"/>
      <c r="K32" s="50"/>
      <c r="L32" s="50"/>
      <c r="M32" s="50"/>
      <c r="N32" s="50"/>
      <c r="O32" s="50"/>
      <c r="P32" s="50"/>
      <c r="Q32" s="50"/>
      <c r="R32" s="77"/>
      <c r="S32" s="77"/>
      <c r="T32" s="3"/>
    </row>
    <row r="33" ht="19.5" customHeight="1" spans="1:20">
      <c r="A33" s="1"/>
      <c r="B33" s="2"/>
      <c r="C33" s="3"/>
      <c r="D33" s="3"/>
      <c r="E33" s="3"/>
      <c r="F33" s="47" t="str">
        <f ca="1" t="shared" si="1"/>
        <v/>
      </c>
      <c r="G33" s="50"/>
      <c r="H33" s="50"/>
      <c r="I33" s="50"/>
      <c r="J33" s="53"/>
      <c r="K33" s="50"/>
      <c r="L33" s="50"/>
      <c r="M33" s="50"/>
      <c r="N33" s="50"/>
      <c r="O33" s="50"/>
      <c r="P33" s="50"/>
      <c r="Q33" s="50"/>
      <c r="R33" s="77"/>
      <c r="S33" s="77"/>
      <c r="T33" s="3"/>
    </row>
    <row r="34" ht="19.5" customHeight="1" spans="1:20">
      <c r="A34" s="1"/>
      <c r="B34" s="2"/>
      <c r="C34" s="3"/>
      <c r="D34" s="3"/>
      <c r="E34" s="3"/>
      <c r="F34" s="47" t="str">
        <f ca="1" t="shared" si="1"/>
        <v/>
      </c>
      <c r="G34" s="50"/>
      <c r="H34" s="50"/>
      <c r="I34" s="50"/>
      <c r="J34" s="53"/>
      <c r="K34" s="50"/>
      <c r="L34" s="50"/>
      <c r="M34" s="50"/>
      <c r="N34" s="50"/>
      <c r="O34" s="50"/>
      <c r="P34" s="50"/>
      <c r="Q34" s="50"/>
      <c r="R34" s="77"/>
      <c r="S34" s="77"/>
      <c r="T34" s="3"/>
    </row>
    <row r="35" ht="19.5" customHeight="1" spans="1:20">
      <c r="A35" s="1"/>
      <c r="B35" s="2"/>
      <c r="C35" s="3"/>
      <c r="D35" s="3"/>
      <c r="E35" s="3"/>
      <c r="F35" s="47" t="str">
        <f ca="1" t="shared" si="1"/>
        <v/>
      </c>
      <c r="G35" s="50"/>
      <c r="H35" s="50"/>
      <c r="I35" s="50"/>
      <c r="J35" s="53"/>
      <c r="K35" s="50"/>
      <c r="L35" s="50"/>
      <c r="M35" s="50"/>
      <c r="N35" s="50"/>
      <c r="O35" s="50"/>
      <c r="P35" s="50"/>
      <c r="Q35" s="50"/>
      <c r="R35" s="77"/>
      <c r="S35" s="77"/>
      <c r="T35" s="3"/>
    </row>
    <row r="36" ht="19.5" customHeight="1" spans="1:20">
      <c r="A36" s="1"/>
      <c r="B36" s="2"/>
      <c r="C36" s="3"/>
      <c r="D36" s="3"/>
      <c r="E36" s="3"/>
      <c r="F36" s="47" t="str">
        <f ca="1" t="shared" si="1"/>
        <v/>
      </c>
      <c r="G36" s="50"/>
      <c r="H36" s="50"/>
      <c r="I36" s="50"/>
      <c r="J36" s="53"/>
      <c r="K36" s="50"/>
      <c r="L36" s="50"/>
      <c r="M36" s="50"/>
      <c r="N36" s="50"/>
      <c r="O36" s="50"/>
      <c r="P36" s="50"/>
      <c r="Q36" s="50"/>
      <c r="R36" s="77"/>
      <c r="S36" s="77"/>
      <c r="T36" s="3"/>
    </row>
  </sheetData>
  <pageMargins left="0.75" right="0.75" top="1" bottom="1" header="0.5" footer="0.5"/>
  <pageSetup paperSize="9" fitToWidth="0" pageOrder="overThenDown" orientation="portrait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Поступления</vt:lpstr>
      <vt:lpstr>Платежи</vt:lpstr>
      <vt:lpstr>ИТОГИ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MSI</cp:lastModifiedBy>
  <cp:revision>0</cp:revision>
  <dcterms:created xsi:type="dcterms:W3CDTF">2025-06-18T09:54:00Z</dcterms:created>
  <dcterms:modified xsi:type="dcterms:W3CDTF">2025-06-19T07:35:23Z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6B4BF207896041B99ED9A51C387B4CD4_12</vt:lpwstr>
  </property>
  <property fmtid="{D5CDD505-2E9C-101B-9397-08002B2CF9AE}" pid="3" name="KSOProductBuildVer">
    <vt:lpwstr>1049-12.2.0.21546</vt:lpwstr>
  </property>
</Properties>
</file>